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3"/>
  <workbookPr date1904="1" showInkAnnotation="0" autoCompressPictures="0"/>
  <mc:AlternateContent xmlns:mc="http://schemas.openxmlformats.org/markup-compatibility/2006">
    <mc:Choice Requires="x15">
      <x15ac:absPath xmlns:x15ac="http://schemas.microsoft.com/office/spreadsheetml/2010/11/ac" url="/Users/tove/Documents/Lønberegninger/21-22/Ferieberegner/"/>
    </mc:Choice>
  </mc:AlternateContent>
  <xr:revisionPtr revIDLastSave="0" documentId="8_{D44D0C17-61A5-5F4A-A7EF-84E449773CD9}" xr6:coauthVersionLast="47" xr6:coauthVersionMax="47" xr10:uidLastSave="{00000000-0000-0000-0000-000000000000}"/>
  <bookViews>
    <workbookView xWindow="0" yWindow="460" windowWidth="28100" windowHeight="17540" tabRatio="500" activeTab="1" xr2:uid="{00000000-000D-0000-FFFF-FFFF00000000}"/>
  </bookViews>
  <sheets>
    <sheet name="Vejledning feriepengeafregning" sheetId="14" r:id="rId1"/>
    <sheet name="afregning af feriepenge" sheetId="13" r:id="rId2"/>
    <sheet name="SH-dage" sheetId="10" state="hidden" r:id="rId3"/>
  </sheets>
  <definedNames>
    <definedName name="lontabel">#REF!</definedName>
    <definedName name="procentregulering">#REF!</definedName>
    <definedName name="_xlnm.Print_Area" localSheetId="1">'afregning af feriepenge'!$B$1:$I$56</definedName>
    <definedName name="_xlnm.Print_Area" localSheetId="0">'Vejledning feriepengeafregning'!$A$1:$K$44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I55" i="13" l="1"/>
  <c r="L55" i="13"/>
  <c r="I10" i="13"/>
  <c r="I11" i="13"/>
  <c r="I12" i="13"/>
  <c r="I13" i="13"/>
  <c r="I14" i="13"/>
  <c r="I9" i="13"/>
  <c r="H14" i="13"/>
  <c r="H13" i="13"/>
  <c r="H12" i="13"/>
  <c r="H11" i="13"/>
  <c r="H10" i="13"/>
  <c r="H9" i="13"/>
  <c r="I49" i="13"/>
  <c r="B49" i="13"/>
  <c r="B48" i="13"/>
  <c r="B47" i="13"/>
  <c r="F45" i="13"/>
  <c r="B44" i="13"/>
  <c r="I43" i="13"/>
  <c r="B43" i="13"/>
  <c r="B42" i="13"/>
  <c r="B41" i="13"/>
  <c r="F39" i="13"/>
  <c r="I37" i="13"/>
  <c r="B37" i="13"/>
  <c r="B36" i="13"/>
  <c r="B35" i="13"/>
  <c r="B38" i="13"/>
  <c r="B32" i="13"/>
  <c r="I31" i="13"/>
  <c r="B31" i="13"/>
  <c r="B30" i="13"/>
  <c r="B29" i="13"/>
  <c r="B26" i="13"/>
  <c r="B8" i="13"/>
  <c r="F6" i="13"/>
  <c r="B25" i="13" l="1"/>
  <c r="B24" i="13"/>
  <c r="B51" i="13"/>
  <c r="B53" i="13"/>
  <c r="B2" i="13"/>
  <c r="I51" i="13"/>
  <c r="B17" i="13"/>
  <c r="B21" i="13"/>
  <c r="B19" i="13"/>
  <c r="B7" i="13"/>
  <c r="B18" i="13"/>
  <c r="B23" i="13"/>
  <c r="B52" i="13" l="1"/>
  <c r="F27" i="13"/>
  <c r="F33" i="13"/>
  <c r="C16" i="10"/>
  <c r="F16" i="10" s="1"/>
  <c r="I16" i="10" s="1"/>
  <c r="D16" i="10"/>
  <c r="E16" i="10"/>
  <c r="O16" i="10"/>
  <c r="P16" i="10"/>
  <c r="C17" i="10"/>
  <c r="D17" i="10"/>
  <c r="E17" i="10"/>
  <c r="O17" i="10"/>
  <c r="P17" i="10"/>
  <c r="C18" i="10"/>
  <c r="D18" i="10"/>
  <c r="F18" i="10" s="1"/>
  <c r="I18" i="10" s="1"/>
  <c r="E18" i="10"/>
  <c r="O18" i="10"/>
  <c r="P18" i="10"/>
  <c r="C19" i="10"/>
  <c r="D19" i="10"/>
  <c r="E19" i="10"/>
  <c r="O19" i="10"/>
  <c r="P19" i="10"/>
  <c r="F19" i="10" l="1"/>
  <c r="I19" i="10" s="1"/>
  <c r="K19" i="10" s="1"/>
  <c r="L19" i="10" s="1"/>
  <c r="F17" i="10"/>
  <c r="I17" i="10" s="1"/>
  <c r="J17" i="10" s="1"/>
  <c r="I15" i="13"/>
  <c r="H15" i="13"/>
  <c r="K16" i="10"/>
  <c r="L16" i="10" s="1"/>
  <c r="J16" i="10"/>
  <c r="J18" i="10"/>
  <c r="K18" i="10"/>
  <c r="L18" i="10" s="1"/>
  <c r="J19" i="10"/>
  <c r="H16" i="13" l="1"/>
  <c r="F17" i="13" s="1"/>
  <c r="I17" i="13" s="1"/>
  <c r="K17" i="10"/>
  <c r="L17" i="10" s="1"/>
  <c r="J20" i="10"/>
  <c r="F19" i="13" l="1"/>
  <c r="J26" i="13"/>
  <c r="J21" i="13"/>
  <c r="J18" i="13"/>
  <c r="J24" i="13"/>
  <c r="J44" i="13"/>
  <c r="J23" i="13"/>
  <c r="J38" i="13"/>
  <c r="I53" i="13"/>
  <c r="J32" i="13"/>
  <c r="I21" i="13" l="1"/>
  <c r="I52" i="13" s="1"/>
  <c r="I56" i="13" l="1"/>
</calcChain>
</file>

<file path=xl/sharedStrings.xml><?xml version="1.0" encoding="utf-8"?>
<sst xmlns="http://schemas.openxmlformats.org/spreadsheetml/2006/main" count="142" uniqueCount="110">
  <si>
    <t>Gennemsnit:</t>
  </si>
  <si>
    <t>timer</t>
  </si>
  <si>
    <t>Antal</t>
  </si>
  <si>
    <t>lø/sø</t>
  </si>
  <si>
    <t>lø</t>
  </si>
  <si>
    <t>sø</t>
  </si>
  <si>
    <t>ma</t>
  </si>
  <si>
    <t>ti</t>
  </si>
  <si>
    <t>on</t>
  </si>
  <si>
    <t>to</t>
  </si>
  <si>
    <t>fr</t>
  </si>
  <si>
    <t>2008/09</t>
  </si>
  <si>
    <t>2009/10</t>
  </si>
  <si>
    <t>2010/11</t>
  </si>
  <si>
    <t>2011/12</t>
  </si>
  <si>
    <t>2012/13</t>
  </si>
  <si>
    <t>2013/14</t>
  </si>
  <si>
    <t>2014/15</t>
  </si>
  <si>
    <t>2015/16</t>
  </si>
  <si>
    <t>2016/17</t>
  </si>
  <si>
    <t>Forskydelige
helligdage</t>
  </si>
  <si>
    <t>Faste
søgne-
helligdage</t>
  </si>
  <si>
    <t>fri-</t>
  </si>
  <si>
    <t>søgne-</t>
  </si>
  <si>
    <t>skoleår</t>
  </si>
  <si>
    <t>Jule-</t>
  </si>
  <si>
    <t>dag</t>
  </si>
  <si>
    <t>2.</t>
  </si>
  <si>
    <t>Nytårs-</t>
  </si>
  <si>
    <t>Forsky-</t>
  </si>
  <si>
    <t>delige</t>
  </si>
  <si>
    <t>hellig-</t>
  </si>
  <si>
    <t>dage</t>
  </si>
  <si>
    <t>i alt:</t>
  </si>
  <si>
    <t>Skærtorsdag</t>
  </si>
  <si>
    <t>Langfredag</t>
  </si>
  <si>
    <t>2. Påskedag</t>
  </si>
  <si>
    <t>Kr.Himmelfartsdag</t>
  </si>
  <si>
    <t>Store Bededag</t>
  </si>
  <si>
    <t>2. Pinsedag</t>
  </si>
  <si>
    <t>Ferie-</t>
  </si>
  <si>
    <t>mandag-</t>
  </si>
  <si>
    <t>fredag</t>
  </si>
  <si>
    <t>Søgne-</t>
  </si>
  <si>
    <t>fridage</t>
  </si>
  <si>
    <t>i alt</t>
  </si>
  <si>
    <t>Skole-</t>
  </si>
  <si>
    <t>årets</t>
  </si>
  <si>
    <t>arbejds-</t>
  </si>
  <si>
    <t>Navn</t>
  </si>
  <si>
    <t>For hver mdr. ansættelse optjenes der 2,08 feriedag til afholdelse i det kommende ferieår.</t>
  </si>
  <si>
    <t>Ferie mdr. hvori der er afholdt ferie med fuld løn</t>
  </si>
  <si>
    <t>Feriedagene afregnes med:</t>
  </si>
  <si>
    <t>Vejledning til afregning af feriepenge/særlige feriedage</t>
  </si>
  <si>
    <t>Feriepenge til ovf. til feriekonto eller direkte til medarb., såfremt medarbejder går direkte på ferie</t>
  </si>
  <si>
    <t>Feriedage afrundet</t>
  </si>
  <si>
    <t>Sum af dage</t>
  </si>
  <si>
    <t>Tast kun i de gule felter</t>
  </si>
  <si>
    <t>Skema 1</t>
  </si>
  <si>
    <t>Skema 2</t>
  </si>
  <si>
    <t>Skema 3</t>
  </si>
  <si>
    <t>Skema 4</t>
  </si>
  <si>
    <t>Skema 5</t>
  </si>
  <si>
    <t>Skema 1:</t>
  </si>
  <si>
    <t>Skema 2:</t>
  </si>
  <si>
    <t>Skema 3:</t>
  </si>
  <si>
    <t>Oplysningen bruges til, at såfremt man ikke har været ansat hele optjeningsåret og har brugt en eller flere af disse optjente feriedage, skal der beregnes en feriedagsværdi.</t>
  </si>
  <si>
    <t>Hvis ikke ovenstående er tilfældet skal udbetales 0,5% af hver skyldig feriedag.</t>
  </si>
  <si>
    <t>Har man endnu ikke brugt nogle af sine feriedage, skal der udbetales 12,5% af feriepengeberegningsgrundlaget.</t>
  </si>
  <si>
    <t>Diverse oplysninger om afholdte feriedage, særligeferiedage samt løn.</t>
  </si>
  <si>
    <t>Der er mulighed for 4 ferieperioder i optjeningsåret.</t>
  </si>
  <si>
    <t>Skema 5:</t>
  </si>
  <si>
    <t>Skema 4:</t>
  </si>
  <si>
    <t>feriepengebeløbet der skal afregnes til feriekonto eller direkte til den ansatte, såfremt den ansatte går direkte på feri</t>
  </si>
  <si>
    <t>Nederst i skema 5 vises der med rødt:</t>
  </si>
  <si>
    <t>Med oplysninger om den ferieberettigede løn, egetbidrag pension, og med fradrag for løn og egetbidrag pension er det nu muligt at udregne feriepengeberegningsgrundlaget.</t>
  </si>
  <si>
    <t>Benyttes ved udbetaling af skyldige feriedage.</t>
  </si>
  <si>
    <t>For at beregne feriegodtgørelsesgrundlag skal der trækkes løn under ferie ud.</t>
  </si>
  <si>
    <t>Læs også Friskolernes ferievejledning</t>
  </si>
  <si>
    <t>Ferie optjenes i ferieåret 1. sep. - 31. august.</t>
  </si>
  <si>
    <t>Ferie afvikles i ferieafholdelsesåret samtidigt 1. sep. - 31. december(+ 4 mdr i forhold til ferieåret)</t>
  </si>
  <si>
    <t>Ferieåret starter d. 1. september - vælg i hvilket årstal:</t>
  </si>
  <si>
    <t>Ferieåret slutter d. 31. august:</t>
  </si>
  <si>
    <t>Antal fulde måneder</t>
  </si>
  <si>
    <t>Antal dage der ikke vedr. fulde måneder</t>
  </si>
  <si>
    <t>Ferie optjent i periode til: skriv dd/mm/åååå</t>
  </si>
  <si>
    <t>Antal feridage optjent i fulde måneder</t>
  </si>
  <si>
    <t>Antal feriedage optjent i dele af en måned</t>
  </si>
  <si>
    <t>Feriepengeafregning for ikke afholdt ferie i ferieafholdelsesåret:</t>
  </si>
  <si>
    <t>Er der ikke tale om hele måneder optjenes der 0,07 pr. dag. (dog max 2,08 dag pr. måned).</t>
  </si>
  <si>
    <t>Skriv den ansattes navn</t>
  </si>
  <si>
    <t>Oplys hvilket år ferieåret starter i. Vedrører feriepengeafregningen perioden 1. september 2020 - 31. august 2021, skrives 2020.</t>
  </si>
  <si>
    <t>Arket skriver selv årstallet ferieåret slutter.</t>
  </si>
  <si>
    <t>Opgørelse af antal optjente feriedage</t>
  </si>
  <si>
    <t>Her indtastes antal fulde måneder der er optjent ferie + antal dage der ikke vedrører en hel mdr. Arket beregner hvor mange feriedage der er optjent i optjeningsåret.</t>
  </si>
  <si>
    <t>Skemaet beregner selv om den ansatte har været ansat hele ferieåretåret eller ikke. Skolen oplyser om den ansatte har afholdt en eller flere feriedage i ferieafholdelsesåret - optjent i ferieåret</t>
  </si>
  <si>
    <t>Oplys den ferieberettiget løn i optjeningsåret. Den ferieberettiget løn er alle de skattepligtige løndele.</t>
  </si>
  <si>
    <t>Oplys egetbidrag Pension i optjeningsåret.</t>
  </si>
  <si>
    <t>Oplys i skema 4 hvilke mdr. der i optjeningsåret har været afholdt ferie med fuld løn, hvor mange feriedage der er afholdt i den pågældnede måned samt den ferieberettiget løn i feriemåneden.</t>
  </si>
  <si>
    <t>Oplys også egetbidrag pension vedr. den måned hvori der er afholdt ferie</t>
  </si>
  <si>
    <t>OBS: FERIETILLÆG</t>
  </si>
  <si>
    <t>Er der i ferieåret afholdt ferie hvortil der ikke er udbetalt det særlige ferietillæg, da udbetales det særlige ferietillæg svarende til feriedage afholdt med løn diretke til den ansatte. Læs mere herom i Friskolernes ferievejledning.</t>
  </si>
  <si>
    <t>OBS: SÆRLIGE FERIEDAGE</t>
  </si>
  <si>
    <t>Husk afregning af særlige feriedage. Friskolerne har udarbejdet et særskilt lønberegning til disse dage.</t>
  </si>
  <si>
    <t>Ja</t>
  </si>
  <si>
    <t>Nej</t>
  </si>
  <si>
    <t>Hvis der er udbetalt særlig ferietillæg til flere feriedage end der er afholdt med fuld løn, skal ferietillægget vedrørende de dage der ikke er afholdt med fuld løn, men som her afregnes for modregnes i det skyldige feriepengebeløb.</t>
  </si>
  <si>
    <t>Ferietillæg udbetalt(kr),</t>
  </si>
  <si>
    <t>Hvor mange måneder er det udbetalte ferietillæg optjent i:</t>
  </si>
  <si>
    <t>Har den ansatte fået udbetalt ferietillæg for ferie der her afregnes feriedage for oplyses ferietillæggets størrelse samt hvor mange måneder det udbetalte ferietillæg er optjent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</si>
</sst>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0.00\ _k_r_-;\-* #,##0.00\ _k_r_-;_-* &quot;-&quot;??\ _k_r_-;_-@_-"/>
    <numFmt numFmtId="165" formatCode="_(* #,##0_);_(* \(#,##0\);_(* &quot;-&quot;_);_(@_)"/>
    <numFmt numFmtId="166" formatCode="_(* #,##0.00_);_(* \(#,##0.00\);_(* &quot;-&quot;??_);_(@_)"/>
    <numFmt numFmtId="167" formatCode="_-&quot;kr.&quot;* #,##0_-;\-&quot;kr.&quot;* #,##0_-;_-&quot;kr.&quot;* &quot;-&quot;_-;_-@_-"/>
    <numFmt numFmtId="168" formatCode="_-&quot;kr.&quot;* #,##0.00_-;\-&quot;kr.&quot;* #,##0.00_-;_-&quot;kr.&quot;* &quot;-&quot;??_-;_-@_-"/>
    <numFmt numFmtId="169" formatCode="0.0"/>
    <numFmt numFmtId="170" formatCode="#,##0.00&quot;kr.&quot;;\-#,##0.00&quot;kr.&quot;"/>
    <numFmt numFmtId="171" formatCode="#,##0.0"/>
    <numFmt numFmtId="172" formatCode="#,##0.0000"/>
    <numFmt numFmtId="173" formatCode="0.0%"/>
    <numFmt numFmtId="174" formatCode="000\-000"/>
    <numFmt numFmtId="175" formatCode="_-* #,##0.00\ _k_r_._-;\-* #,##0.00\ _k_r_._-;_-* &quot;-&quot;??\ _k_r_._-;_-@_-"/>
  </numFmts>
  <fonts count="53">
    <font>
      <sz val="10"/>
      <name val="Geneva"/>
    </font>
    <font>
      <sz val="10"/>
      <name val="Helvetica"/>
      <family val="2"/>
    </font>
    <font>
      <sz val="12"/>
      <name val="Arial"/>
      <family val="2"/>
    </font>
    <font>
      <sz val="10"/>
      <name val="Geneva"/>
      <family val="2"/>
    </font>
    <font>
      <sz val="12"/>
      <name val="Helvetica"/>
      <family val="2"/>
    </font>
    <font>
      <sz val="14"/>
      <name val="Helvetica"/>
      <family val="2"/>
    </font>
    <font>
      <sz val="9"/>
      <name val="Helvetica"/>
      <family val="2"/>
    </font>
    <font>
      <sz val="12"/>
      <name val="Chicago"/>
    </font>
    <font>
      <sz val="10"/>
      <name val="Courier"/>
      <family val="1"/>
    </font>
    <font>
      <sz val="10"/>
      <name val="Arial"/>
      <family val="2"/>
    </font>
    <font>
      <sz val="8"/>
      <name val="Verdana"/>
      <family val="2"/>
    </font>
    <font>
      <b/>
      <sz val="10"/>
      <name val="Arial"/>
      <family val="2"/>
    </font>
    <font>
      <b/>
      <sz val="12"/>
      <name val="Arial"/>
      <family val="2"/>
    </font>
    <font>
      <b/>
      <sz val="12"/>
      <name val="Helvetica"/>
      <family val="2"/>
    </font>
    <font>
      <sz val="8"/>
      <name val="Geneva"/>
      <family val="2"/>
    </font>
    <font>
      <sz val="12"/>
      <color indexed="8"/>
      <name val="Calibri"/>
      <family val="2"/>
    </font>
    <font>
      <sz val="12"/>
      <color indexed="9"/>
      <name val="Calibri"/>
      <family val="2"/>
    </font>
    <font>
      <sz val="12"/>
      <color indexed="10"/>
      <name val="Calibri"/>
      <family val="2"/>
    </font>
    <font>
      <b/>
      <sz val="12"/>
      <color indexed="52"/>
      <name val="Calibri"/>
      <family val="2"/>
    </font>
    <font>
      <sz val="12"/>
      <color indexed="14"/>
      <name val="Calibri"/>
      <family val="2"/>
    </font>
    <font>
      <i/>
      <sz val="12"/>
      <color indexed="23"/>
      <name val="Calibri"/>
      <family val="2"/>
    </font>
    <font>
      <sz val="12"/>
      <color indexed="17"/>
      <name val="Calibri"/>
      <family val="2"/>
    </font>
    <font>
      <sz val="12"/>
      <color indexed="62"/>
      <name val="Calibri"/>
      <family val="2"/>
    </font>
    <font>
      <b/>
      <sz val="12"/>
      <color indexed="9"/>
      <name val="Calibri"/>
      <family val="2"/>
    </font>
    <font>
      <sz val="12"/>
      <color indexed="60"/>
      <name val="Calibri"/>
      <family val="2"/>
    </font>
    <font>
      <b/>
      <sz val="12"/>
      <color indexed="63"/>
      <name val="Calibri"/>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b/>
      <sz val="18"/>
      <color indexed="56"/>
      <name val="Cambria"/>
      <family val="2"/>
    </font>
    <font>
      <b/>
      <sz val="12"/>
      <color indexed="8"/>
      <name val="Calibri"/>
      <family val="2"/>
    </font>
    <font>
      <i/>
      <sz val="12"/>
      <name val="Arial"/>
      <family val="2"/>
    </font>
    <font>
      <b/>
      <sz val="14"/>
      <name val="Arial"/>
      <family val="2"/>
    </font>
    <font>
      <sz val="14"/>
      <name val="Arial"/>
      <family val="2"/>
    </font>
    <font>
      <sz val="12"/>
      <color theme="1"/>
      <name val="Arial"/>
      <family val="2"/>
    </font>
    <font>
      <b/>
      <sz val="18"/>
      <name val="Arial"/>
      <family val="2"/>
    </font>
    <font>
      <b/>
      <sz val="12"/>
      <color rgb="FFFF0000"/>
      <name val="Arial"/>
      <family val="2"/>
    </font>
    <font>
      <sz val="10"/>
      <color theme="1"/>
      <name val="Geneva"/>
      <family val="2"/>
    </font>
    <font>
      <sz val="12"/>
      <color rgb="FFFF0000"/>
      <name val="Arial"/>
      <family val="2"/>
    </font>
    <font>
      <b/>
      <sz val="12"/>
      <name val="Geneva"/>
      <family val="2"/>
    </font>
    <font>
      <u/>
      <sz val="10"/>
      <color theme="10"/>
      <name val="Geneva"/>
      <family val="2"/>
    </font>
    <font>
      <u/>
      <sz val="10"/>
      <color theme="11"/>
      <name val="Geneva"/>
      <family val="2"/>
    </font>
    <font>
      <b/>
      <sz val="10"/>
      <color rgb="FFFF0000"/>
      <name val="Arial"/>
      <family val="2"/>
    </font>
    <font>
      <sz val="12"/>
      <color theme="0"/>
      <name val="Arial"/>
      <family val="2"/>
    </font>
    <font>
      <sz val="20"/>
      <color theme="1"/>
      <name val="Arial"/>
      <family val="2"/>
    </font>
    <font>
      <sz val="20"/>
      <color theme="1"/>
      <name val="Geneva"/>
      <family val="2"/>
    </font>
    <font>
      <sz val="20"/>
      <name val="Geneva"/>
      <family val="2"/>
    </font>
    <font>
      <sz val="26"/>
      <name val="Arial"/>
      <family val="2"/>
    </font>
    <font>
      <sz val="12"/>
      <name val="Geneva"/>
      <family val="2"/>
    </font>
    <font>
      <sz val="18"/>
      <name val="Arial"/>
      <family val="2"/>
    </font>
    <font>
      <sz val="18"/>
      <color rgb="FFC00000"/>
      <name val="Geneva"/>
      <family val="2"/>
    </font>
    <font>
      <sz val="14"/>
      <color rgb="FFC00000"/>
      <name val="Geneva"/>
      <family val="2"/>
    </font>
  </fonts>
  <fills count="28">
    <fill>
      <patternFill patternType="none"/>
    </fill>
    <fill>
      <patternFill patternType="gray125"/>
    </fill>
    <fill>
      <patternFill patternType="solid">
        <fgColor indexed="9"/>
      </patternFill>
    </fill>
    <fill>
      <patternFill patternType="solid">
        <fgColor indexed="47"/>
      </patternFill>
    </fill>
    <fill>
      <patternFill patternType="solid">
        <fgColor indexed="31"/>
      </patternFill>
    </fill>
    <fill>
      <patternFill patternType="solid">
        <fgColor indexed="41"/>
      </patternFill>
    </fill>
    <fill>
      <patternFill patternType="solid">
        <fgColor indexed="44"/>
      </patternFill>
    </fill>
    <fill>
      <patternFill patternType="solid">
        <fgColor indexed="46"/>
      </patternFill>
    </fill>
    <fill>
      <patternFill patternType="solid">
        <fgColor indexed="51"/>
      </patternFill>
    </fill>
    <fill>
      <patternFill patternType="solid">
        <fgColor indexed="30"/>
      </patternFill>
    </fill>
    <fill>
      <patternFill patternType="solid">
        <fgColor indexed="29"/>
      </patternFill>
    </fill>
    <fill>
      <patternFill patternType="solid">
        <fgColor indexed="22"/>
      </patternFill>
    </fill>
    <fill>
      <patternFill patternType="solid">
        <fgColor indexed="49"/>
      </patternFill>
    </fill>
    <fill>
      <patternFill patternType="solid">
        <fgColor indexed="43"/>
      </patternFill>
    </fill>
    <fill>
      <patternFill patternType="gray0625"/>
    </fill>
    <fill>
      <patternFill patternType="solid">
        <fgColor indexed="45"/>
      </patternFill>
    </fill>
    <fill>
      <patternFill patternType="solid">
        <fgColor indexed="42"/>
      </patternFill>
    </fill>
    <fill>
      <patternFill patternType="solid">
        <fgColor indexed="55"/>
      </patternFill>
    </fill>
    <fill>
      <patternFill patternType="solid">
        <fgColor indexed="62"/>
      </patternFill>
    </fill>
    <fill>
      <patternFill patternType="solid">
        <fgColor indexed="19"/>
      </patternFill>
    </fill>
    <fill>
      <patternFill patternType="solid">
        <fgColor indexed="36"/>
      </patternFill>
    </fill>
    <fill>
      <patternFill patternType="solid">
        <fgColor indexed="26"/>
      </patternFill>
    </fill>
    <fill>
      <patternFill patternType="lightGray"/>
    </fill>
    <fill>
      <patternFill patternType="solid">
        <fgColor rgb="FFFFFB8D"/>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81">
    <border>
      <left/>
      <right/>
      <top/>
      <bottom/>
      <diagonal/>
    </border>
    <border>
      <left style="medium">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style="thin">
        <color auto="1"/>
      </bottom>
      <diagonal/>
    </border>
    <border>
      <left style="thin">
        <color auto="1"/>
      </left>
      <right style="medium">
        <color auto="1"/>
      </right>
      <top/>
      <bottom style="thin">
        <color auto="1"/>
      </bottom>
      <diagonal/>
    </border>
    <border>
      <left style="medium">
        <color auto="1"/>
      </left>
      <right/>
      <top/>
      <bottom style="medium">
        <color auto="1"/>
      </bottom>
      <diagonal/>
    </border>
    <border>
      <left style="thin">
        <color auto="1"/>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hair">
        <color auto="1"/>
      </left>
      <right style="hair">
        <color auto="1"/>
      </right>
      <top style="hair">
        <color auto="1"/>
      </top>
      <bottom style="hair">
        <color auto="1"/>
      </bottom>
      <diagonal/>
    </border>
    <border>
      <left style="thin">
        <color auto="1"/>
      </left>
      <right style="medium">
        <color auto="1"/>
      </right>
      <top style="thin">
        <color auto="1"/>
      </top>
      <bottom style="thin">
        <color auto="1"/>
      </bottom>
      <diagonal/>
    </border>
    <border>
      <left style="hair">
        <color auto="1"/>
      </left>
      <right style="hair">
        <color auto="1"/>
      </right>
      <top/>
      <bottom/>
      <diagonal/>
    </border>
    <border>
      <left style="hair">
        <color auto="1"/>
      </left>
      <right/>
      <top/>
      <bottom/>
      <diagonal/>
    </border>
    <border>
      <left/>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bottom/>
      <diagonal/>
    </border>
    <border>
      <left style="hair">
        <color auto="1"/>
      </left>
      <right style="hair">
        <color auto="1"/>
      </right>
      <top style="hair">
        <color auto="1"/>
      </top>
      <bottom/>
      <diagonal/>
    </border>
    <border>
      <left style="thin">
        <color auto="1"/>
      </left>
      <right style="thin">
        <color auto="1"/>
      </right>
      <top style="hair">
        <color auto="1"/>
      </top>
      <bottom/>
      <diagonal/>
    </border>
    <border>
      <left style="thin">
        <color auto="1"/>
      </left>
      <right style="thin">
        <color auto="1"/>
      </right>
      <top/>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style="hair">
        <color auto="1"/>
      </right>
      <top style="thin">
        <color auto="1"/>
      </top>
      <bottom style="thin">
        <color auto="1"/>
      </bottom>
      <diagonal/>
    </border>
    <border>
      <left/>
      <right/>
      <top style="medium">
        <color auto="1"/>
      </top>
      <bottom style="thin">
        <color auto="1"/>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style="thin">
        <color auto="1"/>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right style="medium">
        <color auto="1"/>
      </right>
      <top/>
      <bottom style="medium">
        <color auto="1"/>
      </bottom>
      <diagonal/>
    </border>
    <border>
      <left/>
      <right style="thin">
        <color auto="1"/>
      </right>
      <top style="medium">
        <color auto="1"/>
      </top>
      <bottom style="thin">
        <color auto="1"/>
      </bottom>
      <diagonal/>
    </border>
    <border>
      <left style="medium">
        <color auto="1"/>
      </left>
      <right/>
      <top style="thin">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medium">
        <color auto="1"/>
      </left>
      <right style="medium">
        <color auto="1"/>
      </right>
      <top style="medium">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style="thin">
        <color auto="1"/>
      </right>
      <top/>
      <bottom/>
      <diagonal/>
    </border>
    <border>
      <left/>
      <right style="thin">
        <color auto="1"/>
      </right>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thin">
        <color auto="1"/>
      </top>
      <bottom style="thin">
        <color auto="1"/>
      </bottom>
      <diagonal/>
    </border>
  </borders>
  <cellStyleXfs count="69">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2" borderId="0" applyNumberFormat="0" applyBorder="0" applyAlignment="0" applyProtection="0"/>
    <xf numFmtId="0" fontId="15" fillId="5"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4"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3" borderId="0" applyNumberFormat="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3" fillId="13" borderId="31" applyNumberFormat="0" applyFont="0" applyAlignment="0" applyProtection="0"/>
    <xf numFmtId="0" fontId="18" fillId="11" borderId="32" applyNumberFormat="0" applyAlignment="0" applyProtection="0"/>
    <xf numFmtId="0" fontId="7" fillId="0" borderId="33" applyNumberFormat="0" applyFill="0" applyBorder="0" applyProtection="0">
      <alignment horizontal="center"/>
    </xf>
    <xf numFmtId="165" fontId="4" fillId="0" borderId="0" applyFont="0" applyFill="0" applyBorder="0" applyAlignment="0" applyProtection="0"/>
    <xf numFmtId="166" fontId="4" fillId="0" borderId="0" applyFont="0" applyFill="0" applyBorder="0" applyAlignment="0" applyProtection="0"/>
    <xf numFmtId="3" fontId="8" fillId="14" borderId="34" applyFill="0" applyBorder="0" applyAlignment="0">
      <alignment horizontal="center"/>
    </xf>
    <xf numFmtId="167" fontId="4" fillId="0" borderId="0" applyFont="0" applyFill="0" applyBorder="0" applyAlignment="0" applyProtection="0"/>
    <xf numFmtId="168" fontId="4" fillId="0" borderId="0" applyFont="0" applyFill="0" applyBorder="0" applyAlignment="0" applyProtection="0"/>
    <xf numFmtId="0" fontId="19" fillId="15" borderId="0" applyNumberFormat="0" applyBorder="0" applyAlignment="0" applyProtection="0"/>
    <xf numFmtId="0" fontId="20" fillId="0" borderId="0" applyNumberFormat="0" applyFill="0" applyBorder="0" applyAlignment="0" applyProtection="0"/>
    <xf numFmtId="0" fontId="21" fillId="16" borderId="0" applyNumberFormat="0" applyBorder="0" applyAlignment="0" applyProtection="0"/>
    <xf numFmtId="0" fontId="22" fillId="3" borderId="32" applyNumberFormat="0" applyAlignment="0" applyProtection="0"/>
    <xf numFmtId="3" fontId="1" fillId="0" borderId="0" applyFont="0" applyFill="0" applyBorder="0" applyAlignment="0" applyProtection="0"/>
    <xf numFmtId="171" fontId="1" fillId="0" borderId="0" applyFont="0" applyFill="0" applyBorder="0" applyAlignment="0" applyProtection="0"/>
    <xf numFmtId="4" fontId="1" fillId="0" borderId="0" applyFont="0" applyFill="0" applyBorder="0" applyAlignment="0" applyProtection="0"/>
    <xf numFmtId="172" fontId="1" fillId="0" borderId="0" applyFont="0" applyFill="0" applyBorder="0" applyAlignment="0" applyProtection="0"/>
    <xf numFmtId="0" fontId="23" fillId="17" borderId="35" applyNumberFormat="0" applyAlignment="0" applyProtection="0"/>
    <xf numFmtId="170" fontId="1" fillId="0" borderId="0" applyFon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4" borderId="0" applyNumberFormat="0" applyBorder="0" applyAlignment="0" applyProtection="0"/>
    <xf numFmtId="0" fontId="16" fillId="20" borderId="0" applyNumberFormat="0" applyBorder="0" applyAlignment="0" applyProtection="0"/>
    <xf numFmtId="0" fontId="16" fillId="12" borderId="0" applyNumberFormat="0" applyBorder="0" applyAlignment="0" applyProtection="0"/>
    <xf numFmtId="0" fontId="16" fillId="10" borderId="0" applyNumberFormat="0" applyBorder="0" applyAlignment="0" applyProtection="0"/>
    <xf numFmtId="0" fontId="24" fillId="21" borderId="0" applyNumberFormat="0" applyBorder="0" applyAlignment="0" applyProtection="0"/>
    <xf numFmtId="0" fontId="4" fillId="0" borderId="0"/>
    <xf numFmtId="0" fontId="25" fillId="11" borderId="36" applyNumberFormat="0" applyAlignment="0" applyProtection="0"/>
    <xf numFmtId="0" fontId="26" fillId="0" borderId="37" applyNumberFormat="0" applyFill="0" applyAlignment="0" applyProtection="0"/>
    <xf numFmtId="0" fontId="27" fillId="0" borderId="38" applyNumberFormat="0" applyFill="0" applyAlignment="0" applyProtection="0"/>
    <xf numFmtId="0" fontId="28" fillId="0" borderId="39" applyNumberFormat="0" applyFill="0" applyAlignment="0" applyProtection="0"/>
    <xf numFmtId="0" fontId="28" fillId="0" borderId="0" applyNumberFormat="0" applyFill="0" applyBorder="0" applyAlignment="0" applyProtection="0"/>
    <xf numFmtId="9" fontId="1" fillId="0" borderId="0" applyFont="0" applyFill="0" applyBorder="0" applyAlignment="0" applyProtection="0"/>
    <xf numFmtId="173" fontId="1" fillId="0" borderId="0" applyFont="0" applyFill="0" applyBorder="0" applyAlignment="0" applyProtection="0"/>
    <xf numFmtId="10" fontId="1" fillId="0" borderId="0" applyFont="0" applyFill="0" applyBorder="0" applyAlignment="0" applyProtection="0"/>
    <xf numFmtId="0" fontId="29" fillId="0" borderId="40" applyNumberFormat="0" applyFill="0" applyAlignment="0" applyProtection="0"/>
    <xf numFmtId="174" fontId="1" fillId="0" borderId="0" applyFont="0" applyFill="0" applyBorder="0" applyProtection="0">
      <alignment horizontal="center"/>
    </xf>
    <xf numFmtId="0" fontId="9" fillId="22" borderId="0" applyNumberFormat="0" applyFont="0" applyBorder="0" applyAlignment="0" applyProtection="0"/>
    <xf numFmtId="0" fontId="30" fillId="0" borderId="0" applyNumberFormat="0" applyFill="0" applyBorder="0" applyAlignment="0" applyProtection="0"/>
    <xf numFmtId="0" fontId="31" fillId="0" borderId="41" applyNumberFormat="0" applyFill="0" applyAlignment="0" applyProtection="0"/>
    <xf numFmtId="164" fontId="3"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cellStyleXfs>
  <cellXfs count="240">
    <xf numFmtId="0" fontId="0" fillId="0" borderId="0" xfId="0"/>
    <xf numFmtId="0" fontId="12" fillId="0" borderId="0" xfId="0" applyFont="1"/>
    <xf numFmtId="0" fontId="4" fillId="0" borderId="0" xfId="0" applyFont="1"/>
    <xf numFmtId="0" fontId="9" fillId="0" borderId="25" xfId="0" applyFont="1" applyBorder="1" applyAlignment="1">
      <alignment horizontal="center" wrapText="1"/>
    </xf>
    <xf numFmtId="0" fontId="9" fillId="0" borderId="19" xfId="0" applyFont="1" applyBorder="1" applyAlignment="1">
      <alignment horizontal="center" wrapText="1"/>
    </xf>
    <xf numFmtId="0" fontId="9" fillId="0" borderId="22" xfId="0" applyFont="1" applyBorder="1" applyAlignment="1">
      <alignment horizontal="center" wrapText="1"/>
    </xf>
    <xf numFmtId="0" fontId="9" fillId="0" borderId="25" xfId="0" applyFont="1" applyBorder="1" applyAlignment="1">
      <alignment wrapText="1"/>
    </xf>
    <xf numFmtId="0" fontId="9" fillId="0" borderId="19" xfId="0" applyFont="1" applyBorder="1" applyAlignment="1">
      <alignment wrapText="1"/>
    </xf>
    <xf numFmtId="0" fontId="9" fillId="0" borderId="22" xfId="0" applyFont="1" applyBorder="1" applyAlignment="1">
      <alignment wrapText="1"/>
    </xf>
    <xf numFmtId="0" fontId="0" fillId="0" borderId="19" xfId="0" applyBorder="1" applyAlignment="1">
      <alignment horizontal="center" wrapText="1"/>
    </xf>
    <xf numFmtId="0" fontId="9" fillId="0" borderId="26" xfId="0" applyFont="1" applyBorder="1" applyAlignment="1">
      <alignment horizontal="center" wrapText="1"/>
    </xf>
    <xf numFmtId="0" fontId="9" fillId="0" borderId="27" xfId="0" applyFont="1" applyBorder="1" applyAlignment="1">
      <alignment horizontal="center" wrapText="1"/>
    </xf>
    <xf numFmtId="0" fontId="9" fillId="0" borderId="28" xfId="0" applyFont="1" applyBorder="1" applyAlignment="1">
      <alignment horizontal="center" wrapText="1"/>
    </xf>
    <xf numFmtId="0" fontId="9" fillId="0" borderId="17" xfId="0" applyFont="1" applyBorder="1"/>
    <xf numFmtId="16" fontId="9" fillId="0" borderId="17" xfId="0" applyNumberFormat="1" applyFont="1" applyBorder="1"/>
    <xf numFmtId="0" fontId="9" fillId="0" borderId="29" xfId="0" applyFont="1" applyBorder="1"/>
    <xf numFmtId="0" fontId="4" fillId="0" borderId="17" xfId="0" applyFont="1" applyBorder="1"/>
    <xf numFmtId="0" fontId="4" fillId="0" borderId="17" xfId="0" applyFont="1" applyBorder="1" applyAlignment="1">
      <alignment horizontal="center"/>
    </xf>
    <xf numFmtId="0" fontId="4" fillId="0" borderId="29" xfId="0" applyFont="1" applyBorder="1" applyAlignment="1">
      <alignment horizontal="center"/>
    </xf>
    <xf numFmtId="0" fontId="13" fillId="0" borderId="0" xfId="0" applyFont="1"/>
    <xf numFmtId="0" fontId="13" fillId="0" borderId="17" xfId="0" applyFont="1" applyBorder="1"/>
    <xf numFmtId="0" fontId="13" fillId="0" borderId="17" xfId="0" applyFont="1" applyBorder="1" applyAlignment="1">
      <alignment horizontal="center"/>
    </xf>
    <xf numFmtId="0" fontId="13" fillId="0" borderId="29" xfId="0" applyFont="1" applyBorder="1" applyAlignment="1">
      <alignment horizontal="center"/>
    </xf>
    <xf numFmtId="0" fontId="4" fillId="0" borderId="0" xfId="0" applyFont="1" applyAlignment="1">
      <alignment horizontal="right"/>
    </xf>
    <xf numFmtId="169" fontId="4" fillId="0" borderId="30" xfId="0" applyNumberFormat="1" applyFont="1" applyBorder="1" applyAlignment="1">
      <alignment horizontal="center"/>
    </xf>
    <xf numFmtId="0" fontId="4" fillId="0" borderId="17" xfId="48" applyBorder="1" applyAlignment="1">
      <alignment horizontal="center"/>
    </xf>
    <xf numFmtId="0" fontId="4" fillId="0" borderId="29" xfId="48" applyBorder="1" applyAlignment="1">
      <alignment horizontal="center"/>
    </xf>
    <xf numFmtId="0" fontId="4" fillId="0" borderId="17" xfId="48" applyBorder="1"/>
    <xf numFmtId="0" fontId="4" fillId="0" borderId="0" xfId="48"/>
    <xf numFmtId="16" fontId="9" fillId="0" borderId="17" xfId="0" applyNumberFormat="1" applyFont="1" applyBorder="1" applyAlignment="1">
      <alignment horizontal="center"/>
    </xf>
    <xf numFmtId="0" fontId="2" fillId="0" borderId="0" xfId="0" applyFont="1"/>
    <xf numFmtId="0" fontId="32" fillId="0" borderId="0" xfId="0" applyFont="1"/>
    <xf numFmtId="0" fontId="36" fillId="0" borderId="0" xfId="0" applyFont="1"/>
    <xf numFmtId="164" fontId="2" fillId="0" borderId="52" xfId="0" applyNumberFormat="1" applyFont="1" applyBorder="1"/>
    <xf numFmtId="0" fontId="35" fillId="0" borderId="0" xfId="0" applyFont="1"/>
    <xf numFmtId="0" fontId="38" fillId="0" borderId="0" xfId="0" applyFont="1"/>
    <xf numFmtId="0" fontId="39" fillId="0" borderId="71" xfId="0" applyFont="1" applyBorder="1"/>
    <xf numFmtId="0" fontId="39" fillId="0" borderId="72" xfId="0" applyFont="1" applyBorder="1"/>
    <xf numFmtId="0" fontId="33" fillId="26" borderId="61" xfId="0" applyFont="1" applyFill="1" applyBorder="1" applyAlignment="1"/>
    <xf numFmtId="2" fontId="2" fillId="24" borderId="15" xfId="0" applyNumberFormat="1" applyFont="1" applyFill="1" applyBorder="1" applyAlignment="1">
      <alignment horizontal="center"/>
    </xf>
    <xf numFmtId="0" fontId="37" fillId="0" borderId="71" xfId="0" applyFont="1" applyBorder="1" applyAlignment="1">
      <alignment vertical="center" textRotation="90" wrapText="1"/>
    </xf>
    <xf numFmtId="0" fontId="40" fillId="0" borderId="73" xfId="0" applyFont="1" applyBorder="1" applyAlignment="1">
      <alignment vertical="center" textRotation="90" wrapText="1"/>
    </xf>
    <xf numFmtId="164" fontId="2" fillId="0" borderId="2" xfId="0" applyNumberFormat="1" applyFont="1" applyBorder="1" applyAlignment="1">
      <alignment horizontal="right"/>
    </xf>
    <xf numFmtId="164" fontId="2" fillId="0" borderId="52" xfId="62" applyFont="1" applyBorder="1" applyAlignment="1">
      <alignment horizontal="center"/>
    </xf>
    <xf numFmtId="0" fontId="39" fillId="0" borderId="68" xfId="0" applyFont="1" applyBorder="1"/>
    <xf numFmtId="164" fontId="2" fillId="24" borderId="52" xfId="62" applyFont="1" applyFill="1" applyBorder="1"/>
    <xf numFmtId="0" fontId="44" fillId="0" borderId="0" xfId="0" applyFont="1"/>
    <xf numFmtId="2" fontId="2" fillId="24" borderId="77" xfId="0" applyNumberFormat="1" applyFont="1" applyFill="1" applyBorder="1" applyAlignment="1">
      <alignment horizontal="center"/>
    </xf>
    <xf numFmtId="2" fontId="2" fillId="24" borderId="78" xfId="0" applyNumberFormat="1" applyFont="1" applyFill="1" applyBorder="1" applyAlignment="1">
      <alignment horizontal="center"/>
    </xf>
    <xf numFmtId="0" fontId="45" fillId="0" borderId="0" xfId="0" applyFont="1"/>
    <xf numFmtId="0" fontId="46" fillId="0" borderId="0" xfId="0" applyFont="1"/>
    <xf numFmtId="0" fontId="47" fillId="0" borderId="0" xfId="0" applyFont="1"/>
    <xf numFmtId="0" fontId="36" fillId="0" borderId="46" xfId="0" applyFont="1" applyBorder="1"/>
    <xf numFmtId="0" fontId="0" fillId="0" borderId="47" xfId="0" applyBorder="1"/>
    <xf numFmtId="0" fontId="0" fillId="0" borderId="48" xfId="0" applyBorder="1"/>
    <xf numFmtId="0" fontId="2" fillId="0" borderId="59" xfId="0" applyFont="1" applyBorder="1"/>
    <xf numFmtId="0" fontId="2" fillId="0" borderId="0" xfId="0" applyFont="1" applyBorder="1"/>
    <xf numFmtId="0" fontId="0" fillId="0" borderId="62" xfId="0" applyBorder="1"/>
    <xf numFmtId="0" fontId="2" fillId="0" borderId="5" xfId="0" applyFont="1" applyBorder="1"/>
    <xf numFmtId="0" fontId="2" fillId="0" borderId="53" xfId="0" applyFont="1" applyBorder="1"/>
    <xf numFmtId="0" fontId="0" fillId="0" borderId="63" xfId="0" applyBorder="1"/>
    <xf numFmtId="0" fontId="36" fillId="0" borderId="59" xfId="0" applyFont="1" applyBorder="1"/>
    <xf numFmtId="0" fontId="0" fillId="0" borderId="0" xfId="0" applyBorder="1"/>
    <xf numFmtId="0" fontId="49" fillId="0" borderId="59" xfId="0" applyFont="1" applyBorder="1"/>
    <xf numFmtId="0" fontId="49" fillId="0" borderId="5" xfId="0" applyFont="1" applyBorder="1"/>
    <xf numFmtId="0" fontId="0" fillId="0" borderId="53" xfId="0" applyBorder="1"/>
    <xf numFmtId="0" fontId="2" fillId="0" borderId="47" xfId="0" applyFont="1" applyBorder="1"/>
    <xf numFmtId="0" fontId="35" fillId="23" borderId="15" xfId="0" applyFont="1" applyFill="1" applyBorder="1" applyAlignment="1" applyProtection="1">
      <alignment horizontal="center"/>
      <protection locked="0"/>
    </xf>
    <xf numFmtId="13" fontId="35" fillId="23" borderId="15" xfId="0" applyNumberFormat="1" applyFont="1" applyFill="1" applyBorder="1" applyAlignment="1" applyProtection="1">
      <alignment horizontal="center"/>
      <protection locked="0"/>
    </xf>
    <xf numFmtId="0" fontId="35" fillId="23" borderId="16" xfId="0" applyFont="1" applyFill="1" applyBorder="1" applyAlignment="1" applyProtection="1">
      <alignment horizontal="center"/>
      <protection locked="0"/>
    </xf>
    <xf numFmtId="164" fontId="2" fillId="23" borderId="18" xfId="62" applyFont="1" applyFill="1" applyBorder="1" applyAlignment="1" applyProtection="1">
      <protection locked="0"/>
    </xf>
    <xf numFmtId="164" fontId="2" fillId="23" borderId="18" xfId="62" applyFont="1" applyFill="1" applyBorder="1" applyProtection="1">
      <protection locked="0"/>
    </xf>
    <xf numFmtId="164" fontId="2" fillId="23" borderId="15" xfId="62" applyFont="1" applyFill="1" applyBorder="1" applyAlignment="1" applyProtection="1">
      <protection locked="0"/>
    </xf>
    <xf numFmtId="164" fontId="2" fillId="23" borderId="15" xfId="62" applyFont="1" applyFill="1" applyBorder="1" applyAlignment="1" applyProtection="1">
      <alignment horizontal="left"/>
      <protection locked="0"/>
    </xf>
    <xf numFmtId="164" fontId="2" fillId="0" borderId="18" xfId="62" applyFont="1" applyBorder="1" applyAlignment="1">
      <alignment horizontal="center"/>
    </xf>
    <xf numFmtId="0" fontId="2" fillId="0" borderId="49" xfId="0" applyFont="1" applyBorder="1" applyAlignment="1">
      <alignment horizontal="left"/>
    </xf>
    <xf numFmtId="0" fontId="2" fillId="0" borderId="14" xfId="0" applyFont="1" applyBorder="1" applyAlignment="1">
      <alignment horizontal="left"/>
    </xf>
    <xf numFmtId="0" fontId="2" fillId="0" borderId="13" xfId="0" applyFont="1" applyBorder="1" applyAlignment="1">
      <alignment horizontal="left"/>
    </xf>
    <xf numFmtId="0" fontId="2" fillId="24" borderId="66" xfId="0" applyFont="1" applyFill="1" applyBorder="1" applyAlignment="1">
      <alignment horizontal="center" vertical="center" wrapText="1"/>
    </xf>
    <xf numFmtId="0" fontId="2" fillId="24" borderId="27" xfId="0" applyFont="1" applyFill="1" applyBorder="1" applyAlignment="1">
      <alignment horizontal="center" vertical="center" wrapText="1"/>
    </xf>
    <xf numFmtId="0" fontId="37" fillId="26" borderId="50" xfId="0" applyFont="1" applyFill="1" applyBorder="1" applyAlignment="1">
      <alignment horizontal="left"/>
    </xf>
    <xf numFmtId="0" fontId="37" fillId="26" borderId="44" xfId="0" applyFont="1" applyFill="1" applyBorder="1" applyAlignment="1">
      <alignment horizontal="left"/>
    </xf>
    <xf numFmtId="0" fontId="37" fillId="26" borderId="45" xfId="0" applyFont="1" applyFill="1" applyBorder="1" applyAlignment="1">
      <alignment horizontal="left"/>
    </xf>
    <xf numFmtId="164" fontId="37" fillId="26" borderId="58" xfId="62" applyFont="1" applyFill="1" applyBorder="1"/>
    <xf numFmtId="0" fontId="12" fillId="26" borderId="62" xfId="0" applyFont="1" applyFill="1" applyBorder="1" applyAlignment="1">
      <alignment horizontal="center" vertical="center" wrapText="1"/>
    </xf>
    <xf numFmtId="0" fontId="2" fillId="24" borderId="27" xfId="0" applyFont="1" applyFill="1" applyBorder="1" applyAlignment="1">
      <alignment horizontal="center" wrapText="1"/>
    </xf>
    <xf numFmtId="164" fontId="2" fillId="24" borderId="58" xfId="62" applyFont="1" applyFill="1" applyBorder="1"/>
    <xf numFmtId="0" fontId="51" fillId="0" borderId="0" xfId="0" applyFont="1"/>
    <xf numFmtId="0" fontId="52" fillId="0" borderId="0" xfId="0" applyFont="1" applyAlignment="1">
      <alignment horizontal="left" wrapText="1"/>
    </xf>
    <xf numFmtId="0" fontId="52" fillId="0" borderId="0" xfId="0" applyFont="1" applyAlignment="1">
      <alignment wrapText="1"/>
    </xf>
    <xf numFmtId="164" fontId="2" fillId="23" borderId="15" xfId="0" applyNumberFormat="1" applyFont="1" applyFill="1" applyBorder="1" applyAlignment="1" applyProtection="1">
      <protection locked="0"/>
    </xf>
    <xf numFmtId="175" fontId="44" fillId="0" borderId="0" xfId="0" applyNumberFormat="1" applyFont="1"/>
    <xf numFmtId="164" fontId="2" fillId="23" borderId="15" xfId="62" applyFont="1" applyFill="1" applyBorder="1" applyAlignment="1" applyProtection="1">
      <alignment wrapText="1"/>
      <protection locked="0"/>
    </xf>
    <xf numFmtId="0" fontId="2" fillId="0" borderId="59" xfId="0" applyFont="1" applyBorder="1" applyAlignment="1">
      <alignment horizontal="left" wrapText="1"/>
    </xf>
    <xf numFmtId="0" fontId="2" fillId="0" borderId="0" xfId="0" applyFont="1" applyBorder="1" applyAlignment="1">
      <alignment horizontal="left" wrapText="1"/>
    </xf>
    <xf numFmtId="0" fontId="2" fillId="0" borderId="62" xfId="0" applyFont="1" applyBorder="1" applyAlignment="1">
      <alignment horizontal="left" wrapText="1"/>
    </xf>
    <xf numFmtId="0" fontId="50" fillId="23" borderId="53" xfId="0" applyFont="1" applyFill="1" applyBorder="1" applyAlignment="1">
      <alignment horizontal="left" wrapText="1"/>
    </xf>
    <xf numFmtId="0" fontId="2" fillId="0" borderId="5" xfId="0" applyFont="1" applyBorder="1" applyAlignment="1">
      <alignment horizontal="left" wrapText="1"/>
    </xf>
    <xf numFmtId="0" fontId="2" fillId="0" borderId="53" xfId="0" applyFont="1" applyBorder="1" applyAlignment="1">
      <alignment horizontal="left" wrapText="1"/>
    </xf>
    <xf numFmtId="0" fontId="2" fillId="0" borderId="63" xfId="0" applyFont="1" applyBorder="1" applyAlignment="1">
      <alignment horizontal="left" wrapText="1"/>
    </xf>
    <xf numFmtId="0" fontId="49" fillId="0" borderId="59" xfId="0" applyFont="1" applyBorder="1" applyAlignment="1">
      <alignment horizontal="left" wrapText="1"/>
    </xf>
    <xf numFmtId="0" fontId="49" fillId="0" borderId="0" xfId="0" applyFont="1" applyBorder="1" applyAlignment="1">
      <alignment horizontal="left" wrapText="1"/>
    </xf>
    <xf numFmtId="0" fontId="49" fillId="0" borderId="62" xfId="0" applyFont="1" applyBorder="1" applyAlignment="1">
      <alignment horizontal="left" wrapText="1"/>
    </xf>
    <xf numFmtId="0" fontId="52" fillId="0" borderId="0" xfId="0" applyFont="1" applyAlignment="1">
      <alignment horizontal="left" wrapText="1"/>
    </xf>
    <xf numFmtId="0" fontId="39" fillId="0" borderId="73" xfId="0" applyFont="1" applyBorder="1" applyAlignment="1">
      <alignment horizontal="center"/>
    </xf>
    <xf numFmtId="0" fontId="39" fillId="0" borderId="72" xfId="0" applyFont="1" applyBorder="1" applyAlignment="1">
      <alignment horizontal="center"/>
    </xf>
    <xf numFmtId="0" fontId="39" fillId="0" borderId="71" xfId="0" applyFont="1" applyBorder="1" applyAlignment="1">
      <alignment horizontal="center" vertical="top"/>
    </xf>
    <xf numFmtId="0" fontId="39" fillId="0" borderId="73" xfId="0" applyFont="1" applyBorder="1" applyAlignment="1">
      <alignment horizontal="center" vertical="top"/>
    </xf>
    <xf numFmtId="0" fontId="39" fillId="0" borderId="63" xfId="0" applyFont="1" applyBorder="1" applyAlignment="1">
      <alignment horizontal="center" vertical="top"/>
    </xf>
    <xf numFmtId="0" fontId="39" fillId="0" borderId="72" xfId="0" applyFont="1" applyBorder="1" applyAlignment="1">
      <alignment horizontal="center" vertical="top"/>
    </xf>
    <xf numFmtId="0" fontId="12" fillId="26" borderId="14" xfId="0" applyFont="1" applyFill="1" applyBorder="1" applyAlignment="1">
      <alignment horizontal="left"/>
    </xf>
    <xf numFmtId="0" fontId="12" fillId="26" borderId="15" xfId="0" applyFont="1" applyFill="1" applyBorder="1" applyAlignment="1">
      <alignment horizontal="left"/>
    </xf>
    <xf numFmtId="0" fontId="12" fillId="26" borderId="18" xfId="0" applyFont="1" applyFill="1" applyBorder="1" applyAlignment="1">
      <alignment horizontal="left"/>
    </xf>
    <xf numFmtId="0" fontId="2" fillId="0" borderId="9" xfId="0" applyFont="1" applyBorder="1" applyAlignment="1">
      <alignment horizontal="left" wrapText="1"/>
    </xf>
    <xf numFmtId="0" fontId="2" fillId="0" borderId="16" xfId="0" applyFont="1" applyBorder="1" applyAlignment="1">
      <alignment horizontal="left" wrapText="1"/>
    </xf>
    <xf numFmtId="0" fontId="2" fillId="24" borderId="14" xfId="0" applyFont="1" applyFill="1" applyBorder="1" applyAlignment="1">
      <alignment horizontal="left"/>
    </xf>
    <xf numFmtId="0" fontId="2" fillId="24" borderId="15" xfId="0" applyFont="1" applyFill="1" applyBorder="1" applyAlignment="1">
      <alignment horizontal="left"/>
    </xf>
    <xf numFmtId="0" fontId="2" fillId="24" borderId="65" xfId="0" applyFont="1" applyFill="1" applyBorder="1" applyAlignment="1">
      <alignment horizontal="justify" vertical="center" wrapText="1"/>
    </xf>
    <xf numFmtId="0" fontId="2" fillId="24" borderId="8" xfId="0" applyFont="1" applyFill="1" applyBorder="1" applyAlignment="1">
      <alignment horizontal="justify" vertical="center" wrapText="1"/>
    </xf>
    <xf numFmtId="0" fontId="2" fillId="24" borderId="9" xfId="0" applyFont="1" applyFill="1" applyBorder="1" applyAlignment="1">
      <alignment horizontal="justify" vertical="center" wrapText="1"/>
    </xf>
    <xf numFmtId="0" fontId="2" fillId="24" borderId="5" xfId="0" applyFont="1" applyFill="1" applyBorder="1" applyAlignment="1">
      <alignment horizontal="justify" vertical="center" wrapText="1"/>
    </xf>
    <xf numFmtId="0" fontId="2" fillId="24" borderId="53" xfId="0" applyFont="1" applyFill="1" applyBorder="1" applyAlignment="1">
      <alignment horizontal="justify" vertical="center" wrapText="1"/>
    </xf>
    <xf numFmtId="0" fontId="2" fillId="24" borderId="75" xfId="0" applyFont="1" applyFill="1" applyBorder="1" applyAlignment="1">
      <alignment horizontal="justify" vertical="center" wrapText="1"/>
    </xf>
    <xf numFmtId="0" fontId="2" fillId="23" borderId="15" xfId="0" applyFont="1" applyFill="1" applyBorder="1" applyAlignment="1" applyProtection="1">
      <alignment horizontal="center" vertical="center"/>
      <protection locked="0"/>
    </xf>
    <xf numFmtId="0" fontId="2" fillId="0" borderId="18" xfId="0" applyFont="1" applyBorder="1" applyAlignment="1">
      <alignment horizontal="center"/>
    </xf>
    <xf numFmtId="0" fontId="2" fillId="24" borderId="18" xfId="0" applyFont="1" applyFill="1" applyBorder="1" applyAlignment="1">
      <alignment horizontal="center"/>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24" borderId="15" xfId="0" applyFont="1" applyFill="1" applyBorder="1" applyAlignment="1">
      <alignment horizontal="left" wrapText="1"/>
    </xf>
    <xf numFmtId="0" fontId="2" fillId="24" borderId="14" xfId="0" applyFont="1" applyFill="1" applyBorder="1" applyAlignment="1">
      <alignment horizontal="left" vertical="center" wrapText="1"/>
    </xf>
    <xf numFmtId="0" fontId="2" fillId="24" borderId="15" xfId="0" applyFont="1" applyFill="1" applyBorder="1" applyAlignment="1">
      <alignment horizontal="left" vertical="center" wrapText="1"/>
    </xf>
    <xf numFmtId="0" fontId="34" fillId="25" borderId="5" xfId="0" applyFont="1" applyFill="1" applyBorder="1" applyAlignment="1">
      <alignment horizontal="center" wrapText="1"/>
    </xf>
    <xf numFmtId="0" fontId="34" fillId="25" borderId="53" xfId="0" applyFont="1" applyFill="1" applyBorder="1" applyAlignment="1">
      <alignment horizontal="center" wrapText="1"/>
    </xf>
    <xf numFmtId="0" fontId="34" fillId="25" borderId="63" xfId="0" applyFont="1" applyFill="1" applyBorder="1" applyAlignment="1">
      <alignment horizontal="center" wrapText="1"/>
    </xf>
    <xf numFmtId="0" fontId="2" fillId="0" borderId="1" xfId="0" applyFont="1" applyBorder="1" applyAlignment="1">
      <alignment horizontal="left"/>
    </xf>
    <xf numFmtId="0" fontId="2" fillId="0" borderId="34" xfId="0" applyFont="1" applyBorder="1" applyAlignment="1">
      <alignment horizontal="left"/>
    </xf>
    <xf numFmtId="0" fontId="2" fillId="0" borderId="64" xfId="0" applyFont="1" applyBorder="1" applyAlignment="1">
      <alignment horizontal="left"/>
    </xf>
    <xf numFmtId="0" fontId="2" fillId="0" borderId="49"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49" xfId="0" applyFont="1" applyBorder="1" applyAlignment="1">
      <alignment horizontal="left"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2" fillId="0" borderId="57" xfId="0" applyFont="1" applyBorder="1" applyAlignment="1">
      <alignment horizontal="left" wrapText="1"/>
    </xf>
    <xf numFmtId="0" fontId="2" fillId="0" borderId="42" xfId="0" applyFont="1" applyBorder="1" applyAlignment="1">
      <alignment horizontal="left" wrapText="1"/>
    </xf>
    <xf numFmtId="0" fontId="2" fillId="24" borderId="1" xfId="0" applyFont="1" applyFill="1" applyBorder="1" applyAlignment="1">
      <alignment horizontal="left" wrapText="1"/>
    </xf>
    <xf numFmtId="0" fontId="2" fillId="24" borderId="34" xfId="0" applyFont="1" applyFill="1" applyBorder="1" applyAlignment="1">
      <alignment horizontal="left" wrapText="1"/>
    </xf>
    <xf numFmtId="0" fontId="2" fillId="24" borderId="64" xfId="0" applyFont="1" applyFill="1" applyBorder="1" applyAlignment="1">
      <alignment horizontal="left" wrapText="1"/>
    </xf>
    <xf numFmtId="0" fontId="2" fillId="0" borderId="15" xfId="0" applyFont="1" applyBorder="1" applyAlignment="1">
      <alignment horizontal="left" wrapText="1"/>
    </xf>
    <xf numFmtId="0" fontId="12" fillId="24" borderId="66" xfId="0" applyFont="1" applyFill="1" applyBorder="1" applyAlignment="1">
      <alignment horizontal="center" wrapText="1"/>
    </xf>
    <xf numFmtId="0" fontId="12" fillId="24" borderId="67" xfId="0" applyFont="1" applyFill="1" applyBorder="1" applyAlignment="1">
      <alignment horizontal="center" wrapText="1"/>
    </xf>
    <xf numFmtId="0" fontId="2" fillId="24" borderId="56" xfId="0" applyFont="1" applyFill="1" applyBorder="1" applyAlignment="1">
      <alignment horizontal="left"/>
    </xf>
    <xf numFmtId="0" fontId="35" fillId="23" borderId="7" xfId="0" applyFont="1" applyFill="1" applyBorder="1" applyAlignment="1" applyProtection="1">
      <alignment horizontal="center"/>
      <protection locked="0"/>
    </xf>
    <xf numFmtId="0" fontId="35" fillId="23" borderId="9" xfId="0" applyFont="1" applyFill="1" applyBorder="1" applyAlignment="1" applyProtection="1">
      <alignment horizontal="center"/>
      <protection locked="0"/>
    </xf>
    <xf numFmtId="14" fontId="35" fillId="23" borderId="49" xfId="0" applyNumberFormat="1" applyFont="1" applyFill="1" applyBorder="1" applyAlignment="1" applyProtection="1">
      <alignment horizontal="center"/>
      <protection locked="0"/>
    </xf>
    <xf numFmtId="14" fontId="35" fillId="23" borderId="14" xfId="0" applyNumberFormat="1" applyFont="1" applyFill="1" applyBorder="1" applyAlignment="1" applyProtection="1">
      <alignment horizontal="center"/>
      <protection locked="0"/>
    </xf>
    <xf numFmtId="0" fontId="2" fillId="0" borderId="54" xfId="0" applyFont="1" applyBorder="1" applyAlignment="1">
      <alignment horizontal="left"/>
    </xf>
    <xf numFmtId="0" fontId="2" fillId="0" borderId="55" xfId="0" applyFont="1" applyBorder="1" applyAlignment="1">
      <alignment horizontal="left"/>
    </xf>
    <xf numFmtId="0" fontId="2" fillId="24" borderId="46" xfId="0" applyFont="1" applyFill="1" applyBorder="1" applyAlignment="1">
      <alignment horizontal="left" wrapText="1"/>
    </xf>
    <xf numFmtId="0" fontId="2" fillId="24" borderId="47" xfId="0" applyFont="1" applyFill="1" applyBorder="1" applyAlignment="1">
      <alignment horizontal="left" wrapText="1"/>
    </xf>
    <xf numFmtId="0" fontId="2" fillId="24" borderId="70" xfId="0" applyFont="1" applyFill="1" applyBorder="1" applyAlignment="1">
      <alignment horizontal="left" wrapText="1"/>
    </xf>
    <xf numFmtId="0" fontId="2" fillId="24" borderId="3" xfId="0" applyFont="1" applyFill="1" applyBorder="1" applyAlignment="1">
      <alignment horizontal="left" wrapText="1"/>
    </xf>
    <xf numFmtId="0" fontId="2" fillId="24" borderId="10" xfId="0" applyFont="1" applyFill="1" applyBorder="1" applyAlignment="1">
      <alignment horizontal="left" wrapText="1"/>
    </xf>
    <xf numFmtId="0" fontId="2" fillId="24" borderId="11" xfId="0" applyFont="1" applyFill="1" applyBorder="1" applyAlignment="1">
      <alignment horizontal="left" wrapText="1"/>
    </xf>
    <xf numFmtId="0" fontId="2" fillId="24" borderId="55" xfId="0" applyFont="1" applyFill="1" applyBorder="1" applyAlignment="1">
      <alignment horizontal="center"/>
    </xf>
    <xf numFmtId="0" fontId="2" fillId="24" borderId="15" xfId="0" applyFont="1" applyFill="1" applyBorder="1" applyAlignment="1">
      <alignment horizontal="center"/>
    </xf>
    <xf numFmtId="0" fontId="2" fillId="23" borderId="15" xfId="0" applyFont="1" applyFill="1" applyBorder="1" applyAlignment="1" applyProtection="1">
      <alignment horizontal="center"/>
      <protection locked="0"/>
    </xf>
    <xf numFmtId="0" fontId="2" fillId="23" borderId="42" xfId="0" applyFont="1" applyFill="1" applyBorder="1" applyAlignment="1" applyProtection="1">
      <alignment horizontal="center"/>
      <protection locked="0"/>
    </xf>
    <xf numFmtId="0" fontId="2" fillId="23" borderId="55" xfId="0" applyFont="1" applyFill="1" applyBorder="1" applyAlignment="1" applyProtection="1">
      <alignment horizontal="center"/>
      <protection locked="0"/>
    </xf>
    <xf numFmtId="0" fontId="2" fillId="24" borderId="50" xfId="0" applyFont="1" applyFill="1" applyBorder="1" applyAlignment="1">
      <alignment horizontal="left" wrapText="1"/>
    </xf>
    <xf numFmtId="0" fontId="2" fillId="24" borderId="44" xfId="0" applyFont="1" applyFill="1" applyBorder="1" applyAlignment="1">
      <alignment horizontal="left" wrapText="1"/>
    </xf>
    <xf numFmtId="0" fontId="2" fillId="24" borderId="45" xfId="0" applyFont="1" applyFill="1" applyBorder="1" applyAlignment="1">
      <alignment horizontal="left" wrapText="1"/>
    </xf>
    <xf numFmtId="0" fontId="2" fillId="24" borderId="69" xfId="0" applyFont="1" applyFill="1" applyBorder="1" applyAlignment="1">
      <alignment horizontal="center"/>
    </xf>
    <xf numFmtId="0" fontId="2" fillId="24" borderId="34" xfId="0" applyFont="1" applyFill="1" applyBorder="1" applyAlignment="1">
      <alignment horizontal="center"/>
    </xf>
    <xf numFmtId="0" fontId="2" fillId="24" borderId="64" xfId="0" applyFont="1" applyFill="1" applyBorder="1" applyAlignment="1">
      <alignment horizontal="center"/>
    </xf>
    <xf numFmtId="0" fontId="2" fillId="23" borderId="43" xfId="0" applyFont="1" applyFill="1" applyBorder="1" applyAlignment="1" applyProtection="1">
      <alignment horizontal="center"/>
      <protection locked="0"/>
    </xf>
    <xf numFmtId="0" fontId="2" fillId="23" borderId="44" xfId="0" applyFont="1" applyFill="1" applyBorder="1" applyAlignment="1" applyProtection="1">
      <alignment horizontal="center"/>
      <protection locked="0"/>
    </xf>
    <xf numFmtId="0" fontId="2" fillId="23" borderId="45" xfId="0" applyFont="1" applyFill="1" applyBorder="1" applyAlignment="1" applyProtection="1">
      <alignment horizontal="center"/>
      <protection locked="0"/>
    </xf>
    <xf numFmtId="14" fontId="35" fillId="23" borderId="12" xfId="0" applyNumberFormat="1" applyFont="1" applyFill="1" applyBorder="1" applyAlignment="1" applyProtection="1">
      <alignment horizontal="center"/>
      <protection locked="0"/>
    </xf>
    <xf numFmtId="0" fontId="35" fillId="23" borderId="14" xfId="0" applyFont="1" applyFill="1" applyBorder="1" applyAlignment="1" applyProtection="1">
      <alignment horizontal="center"/>
      <protection locked="0"/>
    </xf>
    <xf numFmtId="0" fontId="35" fillId="23" borderId="12" xfId="0" applyFont="1" applyFill="1" applyBorder="1" applyAlignment="1" applyProtection="1">
      <alignment horizontal="center"/>
      <protection locked="0"/>
    </xf>
    <xf numFmtId="0" fontId="48" fillId="0" borderId="71" xfId="0" applyFont="1" applyBorder="1" applyAlignment="1">
      <alignment horizontal="center" vertical="center" textRotation="90"/>
    </xf>
    <xf numFmtId="0" fontId="48" fillId="0" borderId="73" xfId="0" applyFont="1" applyBorder="1" applyAlignment="1">
      <alignment horizontal="center" vertical="center" textRotation="90"/>
    </xf>
    <xf numFmtId="0" fontId="0" fillId="0" borderId="73" xfId="0" applyBorder="1" applyAlignment="1">
      <alignment horizontal="center" vertical="center" textRotation="90"/>
    </xf>
    <xf numFmtId="0" fontId="0" fillId="0" borderId="72" xfId="0" applyBorder="1" applyAlignment="1">
      <alignment horizontal="center" vertical="center" textRotation="90"/>
    </xf>
    <xf numFmtId="0" fontId="48" fillId="0" borderId="72" xfId="0" applyFont="1" applyBorder="1" applyAlignment="1">
      <alignment horizontal="center" vertical="center" textRotation="90"/>
    </xf>
    <xf numFmtId="0" fontId="36" fillId="26" borderId="0" xfId="0" applyFont="1" applyFill="1" applyBorder="1" applyAlignment="1">
      <alignment horizontal="left" wrapText="1"/>
    </xf>
    <xf numFmtId="0" fontId="36" fillId="26" borderId="62" xfId="0" applyFont="1" applyFill="1" applyBorder="1" applyAlignment="1">
      <alignment horizontal="left" wrapText="1"/>
    </xf>
    <xf numFmtId="0" fontId="36" fillId="25" borderId="46" xfId="0" applyFont="1" applyFill="1" applyBorder="1" applyAlignment="1">
      <alignment horizontal="center" wrapText="1"/>
    </xf>
    <xf numFmtId="0" fontId="36" fillId="25" borderId="47" xfId="0" applyFont="1" applyFill="1" applyBorder="1" applyAlignment="1">
      <alignment horizontal="center" wrapText="1"/>
    </xf>
    <xf numFmtId="0" fontId="36" fillId="25" borderId="48" xfId="0" applyFont="1" applyFill="1" applyBorder="1" applyAlignment="1">
      <alignment horizontal="center" wrapText="1"/>
    </xf>
    <xf numFmtId="0" fontId="2" fillId="23" borderId="13" xfId="0" applyFont="1" applyFill="1" applyBorder="1" applyAlignment="1" applyProtection="1">
      <alignment horizontal="center"/>
      <protection locked="0"/>
    </xf>
    <xf numFmtId="0" fontId="2" fillId="23" borderId="14" xfId="0" applyFont="1" applyFill="1" applyBorder="1" applyAlignment="1" applyProtection="1">
      <alignment horizontal="center"/>
      <protection locked="0"/>
    </xf>
    <xf numFmtId="10" fontId="12" fillId="24" borderId="4" xfId="62" applyNumberFormat="1" applyFont="1" applyFill="1" applyBorder="1" applyAlignment="1">
      <alignment horizontal="center"/>
    </xf>
    <xf numFmtId="10" fontId="12" fillId="24" borderId="58" xfId="62" applyNumberFormat="1" applyFont="1" applyFill="1" applyBorder="1" applyAlignment="1">
      <alignment horizontal="center"/>
    </xf>
    <xf numFmtId="0" fontId="2" fillId="0" borderId="65" xfId="0" applyFont="1" applyBorder="1" applyAlignment="1">
      <alignment horizontal="left" wrapText="1"/>
    </xf>
    <xf numFmtId="0" fontId="2" fillId="0" borderId="8" xfId="0" applyFont="1" applyBorder="1" applyAlignment="1">
      <alignment horizontal="left" wrapText="1"/>
    </xf>
    <xf numFmtId="0" fontId="2" fillId="27" borderId="7" xfId="0" applyFont="1" applyFill="1" applyBorder="1" applyAlignment="1" applyProtection="1">
      <alignment horizontal="center"/>
      <protection locked="0"/>
    </xf>
    <xf numFmtId="0" fontId="2" fillId="27" borderId="8" xfId="0" applyFont="1" applyFill="1" applyBorder="1" applyAlignment="1" applyProtection="1">
      <alignment horizontal="center"/>
      <protection locked="0"/>
    </xf>
    <xf numFmtId="0" fontId="2" fillId="27" borderId="9" xfId="0" applyFont="1" applyFill="1" applyBorder="1" applyAlignment="1" applyProtection="1">
      <alignment horizontal="center"/>
      <protection locked="0"/>
    </xf>
    <xf numFmtId="0" fontId="12" fillId="24" borderId="79" xfId="0" applyFont="1" applyFill="1" applyBorder="1" applyAlignment="1">
      <alignment horizontal="center" vertical="center" wrapText="1"/>
    </xf>
    <xf numFmtId="0" fontId="12" fillId="24" borderId="61" xfId="0" applyFont="1" applyFill="1" applyBorder="1" applyAlignment="1">
      <alignment horizontal="center" vertical="center" wrapText="1"/>
    </xf>
    <xf numFmtId="0" fontId="36" fillId="25" borderId="59" xfId="0" applyFont="1" applyFill="1" applyBorder="1" applyAlignment="1">
      <alignment horizontal="center" wrapText="1"/>
    </xf>
    <xf numFmtId="0" fontId="36" fillId="25" borderId="0" xfId="0" applyFont="1" applyFill="1" applyBorder="1" applyAlignment="1">
      <alignment horizontal="center" wrapText="1"/>
    </xf>
    <xf numFmtId="0" fontId="36" fillId="25" borderId="62" xfId="0" applyFont="1" applyFill="1" applyBorder="1" applyAlignment="1">
      <alignment horizontal="center" wrapText="1"/>
    </xf>
    <xf numFmtId="0" fontId="43" fillId="24" borderId="66" xfId="0" applyFont="1" applyFill="1" applyBorder="1" applyAlignment="1">
      <alignment horizontal="center" vertical="center" wrapText="1"/>
    </xf>
    <xf numFmtId="0" fontId="43" fillId="24" borderId="6" xfId="0" applyFont="1" applyFill="1" applyBorder="1" applyAlignment="1">
      <alignment horizontal="center" vertical="center" wrapText="1"/>
    </xf>
    <xf numFmtId="14" fontId="35" fillId="24" borderId="51" xfId="0" applyNumberFormat="1" applyFont="1" applyFill="1" applyBorder="1" applyAlignment="1">
      <alignment horizontal="left"/>
    </xf>
    <xf numFmtId="14" fontId="35" fillId="24" borderId="60" xfId="0" applyNumberFormat="1" applyFont="1" applyFill="1" applyBorder="1" applyAlignment="1">
      <alignment horizontal="left"/>
    </xf>
    <xf numFmtId="14" fontId="35" fillId="24" borderId="76" xfId="0" applyNumberFormat="1" applyFont="1" applyFill="1" applyBorder="1" applyAlignment="1">
      <alignment horizontal="left"/>
    </xf>
    <xf numFmtId="0" fontId="12" fillId="26" borderId="66" xfId="0" applyFont="1" applyFill="1" applyBorder="1" applyAlignment="1">
      <alignment horizontal="center" vertical="center" wrapText="1"/>
    </xf>
    <xf numFmtId="0" fontId="12" fillId="26" borderId="67" xfId="0" applyFont="1" applyFill="1" applyBorder="1" applyAlignment="1">
      <alignment horizontal="center" vertical="center" wrapText="1"/>
    </xf>
    <xf numFmtId="0" fontId="2" fillId="24" borderId="74" xfId="0" applyFont="1" applyFill="1" applyBorder="1" applyAlignment="1">
      <alignment horizontal="center" wrapText="1"/>
    </xf>
    <xf numFmtId="0" fontId="2" fillId="24" borderId="27" xfId="0" applyFont="1" applyFill="1" applyBorder="1" applyAlignment="1">
      <alignment horizontal="center" wrapText="1"/>
    </xf>
    <xf numFmtId="0" fontId="33" fillId="26" borderId="51" xfId="0" applyFont="1" applyFill="1" applyBorder="1" applyAlignment="1">
      <alignment horizontal="center"/>
    </xf>
    <xf numFmtId="0" fontId="33" fillId="26" borderId="60" xfId="0" applyFont="1" applyFill="1" applyBorder="1" applyAlignment="1">
      <alignment horizontal="center"/>
    </xf>
    <xf numFmtId="0" fontId="33" fillId="26" borderId="61" xfId="0" applyFont="1" applyFill="1" applyBorder="1" applyAlignment="1">
      <alignment horizontal="center"/>
    </xf>
    <xf numFmtId="14" fontId="35" fillId="24" borderId="5" xfId="0" applyNumberFormat="1" applyFont="1" applyFill="1" applyBorder="1" applyAlignment="1">
      <alignment horizontal="left"/>
    </xf>
    <xf numFmtId="14" fontId="35" fillId="24" borderId="53" xfId="0" applyNumberFormat="1" applyFont="1" applyFill="1" applyBorder="1" applyAlignment="1">
      <alignment horizontal="left"/>
    </xf>
    <xf numFmtId="14" fontId="35" fillId="24" borderId="75" xfId="0" applyNumberFormat="1" applyFont="1" applyFill="1" applyBorder="1" applyAlignment="1">
      <alignment horizontal="left"/>
    </xf>
    <xf numFmtId="14" fontId="35" fillId="23" borderId="65" xfId="0" applyNumberFormat="1" applyFont="1" applyFill="1" applyBorder="1" applyAlignment="1" applyProtection="1">
      <alignment horizontal="center"/>
      <protection locked="0"/>
    </xf>
    <xf numFmtId="14" fontId="35" fillId="23" borderId="9" xfId="0" applyNumberFormat="1" applyFont="1" applyFill="1" applyBorder="1" applyAlignment="1" applyProtection="1">
      <alignment horizontal="center"/>
      <protection locked="0"/>
    </xf>
    <xf numFmtId="0" fontId="2" fillId="0" borderId="80" xfId="0" applyFont="1" applyBorder="1" applyAlignment="1">
      <alignment horizontal="left" wrapText="1"/>
    </xf>
    <xf numFmtId="16" fontId="4" fillId="0" borderId="0" xfId="0" applyNumberFormat="1" applyFont="1"/>
    <xf numFmtId="0" fontId="11" fillId="0" borderId="0" xfId="0" applyFont="1" applyAlignment="1">
      <alignment wrapText="1"/>
    </xf>
    <xf numFmtId="0" fontId="0" fillId="0" borderId="0" xfId="0" applyAlignment="1">
      <alignment wrapText="1"/>
    </xf>
    <xf numFmtId="0" fontId="0" fillId="0" borderId="21" xfId="0" applyBorder="1" applyAlignment="1">
      <alignment wrapText="1"/>
    </xf>
    <xf numFmtId="0" fontId="11" fillId="0" borderId="19" xfId="0" applyFont="1" applyBorder="1" applyAlignment="1">
      <alignment horizontal="center" vertical="center" wrapText="1"/>
    </xf>
    <xf numFmtId="0" fontId="0" fillId="0" borderId="19" xfId="0" applyBorder="1" applyAlignment="1">
      <alignment vertical="center"/>
    </xf>
    <xf numFmtId="0" fontId="0" fillId="0" borderId="22" xfId="0" applyBorder="1" applyAlignment="1">
      <alignment vertical="center"/>
    </xf>
    <xf numFmtId="0" fontId="4" fillId="0" borderId="0" xfId="0" applyFont="1"/>
    <xf numFmtId="0" fontId="4" fillId="0" borderId="21" xfId="0" applyFont="1" applyBorder="1"/>
    <xf numFmtId="0" fontId="4" fillId="0" borderId="24" xfId="0" applyFont="1" applyBorder="1"/>
    <xf numFmtId="0" fontId="9" fillId="0" borderId="25" xfId="0" applyFont="1" applyBorder="1" applyAlignment="1">
      <alignment horizontal="center" wrapText="1"/>
    </xf>
    <xf numFmtId="0" fontId="9" fillId="0" borderId="19" xfId="0" applyFont="1" applyBorder="1" applyAlignment="1">
      <alignment horizontal="center" wrapText="1"/>
    </xf>
    <xf numFmtId="0" fontId="9" fillId="0" borderId="22" xfId="0" applyFont="1" applyBorder="1" applyAlignment="1">
      <alignment horizontal="center" wrapText="1"/>
    </xf>
    <xf numFmtId="0" fontId="4" fillId="0" borderId="20" xfId="0" applyFont="1" applyBorder="1"/>
    <xf numFmtId="0" fontId="9" fillId="0" borderId="19" xfId="0" applyFont="1" applyBorder="1" applyAlignment="1">
      <alignment horizontal="center" vertical="center"/>
    </xf>
    <xf numFmtId="0" fontId="9" fillId="0" borderId="22" xfId="0" applyFont="1" applyBorder="1" applyAlignment="1">
      <alignment horizontal="center" vertical="center"/>
    </xf>
    <xf numFmtId="0" fontId="4" fillId="0" borderId="23" xfId="0" applyFont="1" applyBorder="1"/>
  </cellXfs>
  <cellStyles count="69">
    <cellStyle name="12" xfId="1" xr:uid="{00000000-0005-0000-0000-000000000000}"/>
    <cellStyle name="14" xfId="2" xr:uid="{00000000-0005-0000-0000-000001000000}"/>
    <cellStyle name="20 % - Markeringsfarve1" xfId="3" xr:uid="{00000000-0005-0000-0000-000002000000}"/>
    <cellStyle name="20 % - Markeringsfarve2" xfId="4" xr:uid="{00000000-0005-0000-0000-000003000000}"/>
    <cellStyle name="20 % - Markeringsfarve3" xfId="5" xr:uid="{00000000-0005-0000-0000-000004000000}"/>
    <cellStyle name="20 % - Markeringsfarve4" xfId="6" xr:uid="{00000000-0005-0000-0000-000005000000}"/>
    <cellStyle name="20 % - Markeringsfarve5" xfId="7" xr:uid="{00000000-0005-0000-0000-000006000000}"/>
    <cellStyle name="20 % - Markeringsfarve6" xfId="8" xr:uid="{00000000-0005-0000-0000-000007000000}"/>
    <cellStyle name="40 % - Markeringsfarve1" xfId="9" xr:uid="{00000000-0005-0000-0000-000008000000}"/>
    <cellStyle name="40 % - Markeringsfarve2" xfId="10" xr:uid="{00000000-0005-0000-0000-000009000000}"/>
    <cellStyle name="40 % - Markeringsfarve3" xfId="11" xr:uid="{00000000-0005-0000-0000-00000A000000}"/>
    <cellStyle name="40 % - Markeringsfarve4" xfId="12" xr:uid="{00000000-0005-0000-0000-00000B000000}"/>
    <cellStyle name="40 % - Markeringsfarve5" xfId="13" xr:uid="{00000000-0005-0000-0000-00000C000000}"/>
    <cellStyle name="40 % - Markeringsfarve6" xfId="14" xr:uid="{00000000-0005-0000-0000-00000D000000}"/>
    <cellStyle name="60 % - Markeringsfarve1" xfId="15" xr:uid="{00000000-0005-0000-0000-00000E000000}"/>
    <cellStyle name="60 % - Markeringsfarve2" xfId="16" xr:uid="{00000000-0005-0000-0000-00000F000000}"/>
    <cellStyle name="60 % - Markeringsfarve3" xfId="17" xr:uid="{00000000-0005-0000-0000-000010000000}"/>
    <cellStyle name="60 % - Markeringsfarve4" xfId="18" xr:uid="{00000000-0005-0000-0000-000011000000}"/>
    <cellStyle name="60 % - Markeringsfarve5" xfId="19" xr:uid="{00000000-0005-0000-0000-000012000000}"/>
    <cellStyle name="60 % - Markeringsfarve6" xfId="20" xr:uid="{00000000-0005-0000-0000-000013000000}"/>
    <cellStyle name="9" xfId="21" xr:uid="{00000000-0005-0000-0000-000014000000}"/>
    <cellStyle name="Advarselstekst" xfId="22" xr:uid="{00000000-0005-0000-0000-000015000000}"/>
    <cellStyle name="Bemærk!" xfId="23" xr:uid="{00000000-0005-0000-0000-000016000000}"/>
    <cellStyle name="Beregning" xfId="24" xr:uid="{00000000-0005-0000-0000-000017000000}"/>
    <cellStyle name="Besøgt link" xfId="64" builtinId="9" hidden="1"/>
    <cellStyle name="Besøgt link" xfId="66" builtinId="9" hidden="1"/>
    <cellStyle name="Besøgt link" xfId="68" builtinId="9" hidden="1"/>
    <cellStyle name="Chicago" xfId="25" xr:uid="{00000000-0005-0000-0000-00001B000000}"/>
    <cellStyle name="Comma [0]_DelAktPl.xls" xfId="26" xr:uid="{00000000-0005-0000-0000-00001C000000}"/>
    <cellStyle name="Comma_DelAktPl.xls" xfId="27" xr:uid="{00000000-0005-0000-0000-00001D000000}"/>
    <cellStyle name="courier" xfId="28" xr:uid="{00000000-0005-0000-0000-00001E000000}"/>
    <cellStyle name="Currency [0]_DelAktPl.xls" xfId="29" xr:uid="{00000000-0005-0000-0000-00001F000000}"/>
    <cellStyle name="Currency_DelAktPl.xls" xfId="30" xr:uid="{00000000-0005-0000-0000-000020000000}"/>
    <cellStyle name="Dårlig" xfId="31" xr:uid="{00000000-0005-0000-0000-000021000000}"/>
    <cellStyle name="Forklarende tekst" xfId="32" xr:uid="{00000000-0005-0000-0000-000022000000}"/>
    <cellStyle name="God" xfId="33" xr:uid="{00000000-0005-0000-0000-000023000000}"/>
    <cellStyle name="Input" xfId="34" xr:uid="{00000000-0005-0000-0000-000027000000}"/>
    <cellStyle name="Komma" xfId="62" builtinId="3"/>
    <cellStyle name="komma0" xfId="35" xr:uid="{00000000-0005-0000-0000-000029000000}"/>
    <cellStyle name="komma1" xfId="36" xr:uid="{00000000-0005-0000-0000-00002A000000}"/>
    <cellStyle name="komma2" xfId="37" xr:uid="{00000000-0005-0000-0000-00002B000000}"/>
    <cellStyle name="komma4" xfId="38" xr:uid="{00000000-0005-0000-0000-00002C000000}"/>
    <cellStyle name="Kontrollér celle" xfId="39" xr:uid="{00000000-0005-0000-0000-00002D000000}"/>
    <cellStyle name="kr" xfId="40" xr:uid="{00000000-0005-0000-0000-00002E000000}"/>
    <cellStyle name="Link" xfId="63" builtinId="8" hidden="1"/>
    <cellStyle name="Link" xfId="65" builtinId="8" hidden="1"/>
    <cellStyle name="Link" xfId="67" builtinId="8" hidden="1"/>
    <cellStyle name="Markeringsfarve1" xfId="41" xr:uid="{00000000-0005-0000-0000-00002F000000}"/>
    <cellStyle name="Markeringsfarve2" xfId="42" xr:uid="{00000000-0005-0000-0000-000030000000}"/>
    <cellStyle name="Markeringsfarve3" xfId="43" xr:uid="{00000000-0005-0000-0000-000031000000}"/>
    <cellStyle name="Markeringsfarve4" xfId="44" xr:uid="{00000000-0005-0000-0000-000032000000}"/>
    <cellStyle name="Markeringsfarve5" xfId="45" xr:uid="{00000000-0005-0000-0000-000033000000}"/>
    <cellStyle name="Markeringsfarve6" xfId="46" xr:uid="{00000000-0005-0000-0000-000034000000}"/>
    <cellStyle name="Neutral" xfId="47" xr:uid="{00000000-0005-0000-0000-000035000000}"/>
    <cellStyle name="Normal" xfId="0" builtinId="0"/>
    <cellStyle name="Normal_AdmkII-03.xls" xfId="48" xr:uid="{00000000-0005-0000-0000-000037000000}"/>
    <cellStyle name="Output" xfId="49" xr:uid="{00000000-0005-0000-0000-000038000000}"/>
    <cellStyle name="Overskrift 1" xfId="50" xr:uid="{00000000-0005-0000-0000-000039000000}"/>
    <cellStyle name="Overskrift 2" xfId="51" xr:uid="{00000000-0005-0000-0000-00003A000000}"/>
    <cellStyle name="Overskrift 3" xfId="52" xr:uid="{00000000-0005-0000-0000-00003B000000}"/>
    <cellStyle name="Overskrift 4" xfId="53" xr:uid="{00000000-0005-0000-0000-00003C000000}"/>
    <cellStyle name="prc0" xfId="54" xr:uid="{00000000-0005-0000-0000-00003D000000}"/>
    <cellStyle name="prc1" xfId="55" xr:uid="{00000000-0005-0000-0000-00003E000000}"/>
    <cellStyle name="prc2" xfId="56" xr:uid="{00000000-0005-0000-0000-00003F000000}"/>
    <cellStyle name="Sammenkædet celle" xfId="57" xr:uid="{00000000-0005-0000-0000-000040000000}"/>
    <cellStyle name="skkode" xfId="58" xr:uid="{00000000-0005-0000-0000-000041000000}"/>
    <cellStyle name="skygget" xfId="59" xr:uid="{00000000-0005-0000-0000-000042000000}"/>
    <cellStyle name="Titel" xfId="60" xr:uid="{00000000-0005-0000-0000-000043000000}"/>
    <cellStyle name="Total" xfId="61" xr:uid="{00000000-0005-0000-0000-000044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B8D"/>
      <color rgb="FF000000"/>
      <color rgb="FF0A39D5"/>
      <color rgb="FF0C4CD5"/>
      <color rgb="FF006D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ontor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K44"/>
  <sheetViews>
    <sheetView topLeftCell="A19" workbookViewId="0">
      <selection activeCell="A42" sqref="A42:K42"/>
    </sheetView>
  </sheetViews>
  <sheetFormatPr baseColWidth="10" defaultRowHeight="14"/>
  <sheetData>
    <row r="1" spans="1:11" ht="23">
      <c r="A1" s="32" t="s">
        <v>53</v>
      </c>
    </row>
    <row r="2" spans="1:11" ht="16">
      <c r="A2" s="31" t="s">
        <v>78</v>
      </c>
    </row>
    <row r="4" spans="1:11" ht="16">
      <c r="A4" s="30" t="s">
        <v>79</v>
      </c>
      <c r="B4" s="1"/>
    </row>
    <row r="5" spans="1:11" ht="16">
      <c r="A5" s="30" t="s">
        <v>80</v>
      </c>
      <c r="B5" s="1"/>
    </row>
    <row r="6" spans="1:11" ht="16">
      <c r="A6" s="30" t="s">
        <v>50</v>
      </c>
      <c r="B6" s="1"/>
    </row>
    <row r="7" spans="1:11" ht="16">
      <c r="A7" s="30" t="s">
        <v>89</v>
      </c>
    </row>
    <row r="9" spans="1:11" ht="24" thickBot="1">
      <c r="A9" s="96" t="s">
        <v>57</v>
      </c>
      <c r="B9" s="96"/>
      <c r="C9" s="96"/>
    </row>
    <row r="10" spans="1:11" ht="23">
      <c r="A10" s="52" t="s">
        <v>63</v>
      </c>
      <c r="B10" s="53"/>
      <c r="C10" s="53"/>
      <c r="D10" s="53"/>
      <c r="E10" s="53"/>
      <c r="F10" s="53"/>
      <c r="G10" s="53"/>
      <c r="H10" s="53"/>
      <c r="I10" s="53"/>
      <c r="J10" s="53"/>
      <c r="K10" s="54"/>
    </row>
    <row r="11" spans="1:11" ht="16">
      <c r="A11" s="55" t="s">
        <v>90</v>
      </c>
      <c r="B11" s="56"/>
      <c r="C11" s="56"/>
      <c r="D11" s="56"/>
      <c r="E11" s="56"/>
      <c r="F11" s="56"/>
      <c r="G11" s="56"/>
      <c r="H11" s="56"/>
      <c r="I11" s="56"/>
      <c r="J11" s="56"/>
      <c r="K11" s="57"/>
    </row>
    <row r="12" spans="1:11" ht="16">
      <c r="A12" s="55" t="s">
        <v>91</v>
      </c>
      <c r="B12" s="56"/>
      <c r="C12" s="56"/>
      <c r="D12" s="56"/>
      <c r="E12" s="56"/>
      <c r="F12" s="56"/>
      <c r="G12" s="56"/>
      <c r="H12" s="56"/>
      <c r="I12" s="56"/>
      <c r="J12" s="56"/>
      <c r="K12" s="57"/>
    </row>
    <row r="13" spans="1:11" ht="17" thickBot="1">
      <c r="A13" s="58" t="s">
        <v>92</v>
      </c>
      <c r="B13" s="59"/>
      <c r="C13" s="59"/>
      <c r="D13" s="59"/>
      <c r="E13" s="59"/>
      <c r="F13" s="59"/>
      <c r="G13" s="59"/>
      <c r="H13" s="59"/>
      <c r="I13" s="59"/>
      <c r="J13" s="59"/>
      <c r="K13" s="60"/>
    </row>
    <row r="14" spans="1:11" ht="17" thickBot="1">
      <c r="A14" s="30"/>
      <c r="B14" s="30"/>
      <c r="C14" s="30"/>
      <c r="D14" s="30"/>
      <c r="E14" s="30"/>
      <c r="F14" s="30"/>
      <c r="G14" s="30"/>
      <c r="H14" s="30"/>
      <c r="I14" s="30"/>
      <c r="J14" s="30"/>
    </row>
    <row r="15" spans="1:11" ht="23">
      <c r="A15" s="52" t="s">
        <v>64</v>
      </c>
      <c r="B15" s="53"/>
      <c r="C15" s="53"/>
      <c r="D15" s="53"/>
      <c r="E15" s="53"/>
      <c r="F15" s="53"/>
      <c r="G15" s="53"/>
      <c r="H15" s="53"/>
      <c r="I15" s="53"/>
      <c r="J15" s="53"/>
      <c r="K15" s="54"/>
    </row>
    <row r="16" spans="1:11" ht="23">
      <c r="A16" s="61" t="s">
        <v>93</v>
      </c>
      <c r="B16" s="62"/>
      <c r="C16" s="62"/>
      <c r="D16" s="62"/>
      <c r="E16" s="62"/>
      <c r="F16" s="62"/>
      <c r="G16" s="62"/>
      <c r="H16" s="62"/>
      <c r="I16" s="62"/>
      <c r="J16" s="62"/>
      <c r="K16" s="57"/>
    </row>
    <row r="17" spans="1:11" ht="11" customHeight="1">
      <c r="A17" s="93" t="s">
        <v>94</v>
      </c>
      <c r="B17" s="94"/>
      <c r="C17" s="94"/>
      <c r="D17" s="94"/>
      <c r="E17" s="94"/>
      <c r="F17" s="94"/>
      <c r="G17" s="94"/>
      <c r="H17" s="94"/>
      <c r="I17" s="94"/>
      <c r="J17" s="94"/>
      <c r="K17" s="95"/>
    </row>
    <row r="18" spans="1:11" ht="28" customHeight="1" thickBot="1">
      <c r="A18" s="97"/>
      <c r="B18" s="98"/>
      <c r="C18" s="98"/>
      <c r="D18" s="98"/>
      <c r="E18" s="98"/>
      <c r="F18" s="98"/>
      <c r="G18" s="98"/>
      <c r="H18" s="98"/>
      <c r="I18" s="98"/>
      <c r="J18" s="98"/>
      <c r="K18" s="99"/>
    </row>
    <row r="19" spans="1:11" ht="15" customHeight="1" thickBot="1"/>
    <row r="20" spans="1:11" ht="23">
      <c r="A20" s="52" t="s">
        <v>65</v>
      </c>
      <c r="B20" s="53"/>
      <c r="C20" s="53"/>
      <c r="D20" s="53"/>
      <c r="E20" s="53"/>
      <c r="F20" s="53"/>
      <c r="G20" s="53"/>
      <c r="H20" s="53"/>
      <c r="I20" s="53"/>
      <c r="J20" s="53"/>
      <c r="K20" s="54"/>
    </row>
    <row r="21" spans="1:11" ht="23">
      <c r="A21" s="61" t="s">
        <v>69</v>
      </c>
      <c r="B21" s="62"/>
      <c r="C21" s="62"/>
      <c r="D21" s="62"/>
      <c r="E21" s="62"/>
      <c r="F21" s="62"/>
      <c r="G21" s="62"/>
      <c r="H21" s="62"/>
      <c r="I21" s="62"/>
      <c r="J21" s="62"/>
      <c r="K21" s="57"/>
    </row>
    <row r="22" spans="1:11" ht="16" customHeight="1">
      <c r="A22" s="100" t="s">
        <v>95</v>
      </c>
      <c r="B22" s="101"/>
      <c r="C22" s="101"/>
      <c r="D22" s="101"/>
      <c r="E22" s="101"/>
      <c r="F22" s="101"/>
      <c r="G22" s="101"/>
      <c r="H22" s="101"/>
      <c r="I22" s="101"/>
      <c r="J22" s="101"/>
      <c r="K22" s="102"/>
    </row>
    <row r="23" spans="1:11" ht="26" customHeight="1">
      <c r="A23" s="100"/>
      <c r="B23" s="101"/>
      <c r="C23" s="101"/>
      <c r="D23" s="101"/>
      <c r="E23" s="101"/>
      <c r="F23" s="101"/>
      <c r="G23" s="101"/>
      <c r="H23" s="101"/>
      <c r="I23" s="101"/>
      <c r="J23" s="101"/>
      <c r="K23" s="102"/>
    </row>
    <row r="24" spans="1:11" ht="16" customHeight="1">
      <c r="A24" s="100" t="s">
        <v>66</v>
      </c>
      <c r="B24" s="101"/>
      <c r="C24" s="101"/>
      <c r="D24" s="101"/>
      <c r="E24" s="101"/>
      <c r="F24" s="101"/>
      <c r="G24" s="101"/>
      <c r="H24" s="101"/>
      <c r="I24" s="101"/>
      <c r="J24" s="101"/>
      <c r="K24" s="102"/>
    </row>
    <row r="25" spans="1:11" ht="16" customHeight="1">
      <c r="A25" s="100"/>
      <c r="B25" s="101"/>
      <c r="C25" s="101"/>
      <c r="D25" s="101"/>
      <c r="E25" s="101"/>
      <c r="F25" s="101"/>
      <c r="G25" s="101"/>
      <c r="H25" s="101"/>
      <c r="I25" s="101"/>
      <c r="J25" s="101"/>
      <c r="K25" s="102"/>
    </row>
    <row r="26" spans="1:11" ht="16">
      <c r="A26" s="63" t="s">
        <v>67</v>
      </c>
      <c r="B26" s="62"/>
      <c r="C26" s="62"/>
      <c r="D26" s="62"/>
      <c r="E26" s="62"/>
      <c r="F26" s="62"/>
      <c r="G26" s="62"/>
      <c r="H26" s="62"/>
      <c r="I26" s="62"/>
      <c r="J26" s="62"/>
      <c r="K26" s="57"/>
    </row>
    <row r="27" spans="1:11" ht="16">
      <c r="A27" s="63" t="s">
        <v>68</v>
      </c>
      <c r="B27" s="62"/>
      <c r="C27" s="62"/>
      <c r="D27" s="62"/>
      <c r="E27" s="62"/>
      <c r="F27" s="62"/>
      <c r="G27" s="62"/>
      <c r="H27" s="62"/>
      <c r="I27" s="62"/>
      <c r="J27" s="62"/>
      <c r="K27" s="57"/>
    </row>
    <row r="28" spans="1:11" ht="16">
      <c r="A28" s="63"/>
      <c r="B28" s="62"/>
      <c r="C28" s="62"/>
      <c r="D28" s="62"/>
      <c r="E28" s="62"/>
      <c r="F28" s="62"/>
      <c r="G28" s="62"/>
      <c r="H28" s="62"/>
      <c r="I28" s="62"/>
      <c r="J28" s="62"/>
      <c r="K28" s="57"/>
    </row>
    <row r="29" spans="1:11" ht="16">
      <c r="A29" s="63" t="s">
        <v>96</v>
      </c>
      <c r="B29" s="62"/>
      <c r="C29" s="62"/>
      <c r="D29" s="62"/>
      <c r="E29" s="62"/>
      <c r="F29" s="62"/>
      <c r="G29" s="62"/>
      <c r="H29" s="62"/>
      <c r="I29" s="62"/>
      <c r="J29" s="62"/>
      <c r="K29" s="57"/>
    </row>
    <row r="30" spans="1:11" ht="17" thickBot="1">
      <c r="A30" s="64" t="s">
        <v>97</v>
      </c>
      <c r="B30" s="65"/>
      <c r="C30" s="65"/>
      <c r="D30" s="65"/>
      <c r="E30" s="65"/>
      <c r="F30" s="65"/>
      <c r="G30" s="65"/>
      <c r="H30" s="65"/>
      <c r="I30" s="65"/>
      <c r="J30" s="65"/>
      <c r="K30" s="60"/>
    </row>
    <row r="32" spans="1:11" ht="23">
      <c r="A32" s="52" t="s">
        <v>72</v>
      </c>
      <c r="B32" s="53"/>
      <c r="C32" s="53"/>
      <c r="D32" s="53"/>
      <c r="E32" s="53"/>
      <c r="F32" s="53"/>
      <c r="G32" s="53"/>
      <c r="H32" s="53"/>
      <c r="I32" s="53"/>
      <c r="J32" s="53"/>
      <c r="K32" s="54"/>
    </row>
    <row r="33" spans="1:11" ht="16">
      <c r="A33" s="55" t="s">
        <v>77</v>
      </c>
      <c r="B33" s="56"/>
      <c r="C33" s="62"/>
      <c r="D33" s="62"/>
      <c r="E33" s="62"/>
      <c r="F33" s="62"/>
      <c r="G33" s="62"/>
      <c r="H33" s="62"/>
      <c r="I33" s="62"/>
      <c r="J33" s="62"/>
      <c r="K33" s="57"/>
    </row>
    <row r="34" spans="1:11" ht="16" customHeight="1">
      <c r="A34" s="93" t="s">
        <v>98</v>
      </c>
      <c r="B34" s="94"/>
      <c r="C34" s="94"/>
      <c r="D34" s="94"/>
      <c r="E34" s="94"/>
      <c r="F34" s="94"/>
      <c r="G34" s="94"/>
      <c r="H34" s="94"/>
      <c r="I34" s="94"/>
      <c r="J34" s="94"/>
      <c r="K34" s="95"/>
    </row>
    <row r="35" spans="1:11" ht="16" customHeight="1">
      <c r="A35" s="93"/>
      <c r="B35" s="94"/>
      <c r="C35" s="94"/>
      <c r="D35" s="94"/>
      <c r="E35" s="94"/>
      <c r="F35" s="94"/>
      <c r="G35" s="94"/>
      <c r="H35" s="94"/>
      <c r="I35" s="94"/>
      <c r="J35" s="94"/>
      <c r="K35" s="95"/>
    </row>
    <row r="36" spans="1:11" ht="16">
      <c r="A36" s="55" t="s">
        <v>99</v>
      </c>
      <c r="B36" s="56"/>
      <c r="C36" s="62"/>
      <c r="D36" s="62"/>
      <c r="E36" s="62"/>
      <c r="F36" s="62"/>
      <c r="G36" s="62"/>
      <c r="H36" s="62"/>
      <c r="I36" s="62"/>
      <c r="J36" s="62"/>
      <c r="K36" s="57"/>
    </row>
    <row r="37" spans="1:11" ht="17" thickBot="1">
      <c r="A37" s="58" t="s">
        <v>70</v>
      </c>
      <c r="B37" s="59"/>
      <c r="C37" s="65"/>
      <c r="D37" s="65"/>
      <c r="E37" s="65"/>
      <c r="F37" s="65"/>
      <c r="G37" s="65"/>
      <c r="H37" s="65"/>
      <c r="I37" s="65"/>
      <c r="J37" s="65"/>
      <c r="K37" s="60"/>
    </row>
    <row r="38" spans="1:11" ht="17" thickBot="1">
      <c r="A38" s="30"/>
      <c r="B38" s="30"/>
    </row>
    <row r="39" spans="1:11" ht="23">
      <c r="A39" s="52" t="s">
        <v>71</v>
      </c>
      <c r="B39" s="66"/>
      <c r="C39" s="53"/>
      <c r="D39" s="53"/>
      <c r="E39" s="53"/>
      <c r="F39" s="53"/>
      <c r="G39" s="53"/>
      <c r="H39" s="53"/>
      <c r="I39" s="53"/>
      <c r="J39" s="53"/>
      <c r="K39" s="54"/>
    </row>
    <row r="40" spans="1:11" ht="16" customHeight="1">
      <c r="A40" s="93" t="s">
        <v>75</v>
      </c>
      <c r="B40" s="94"/>
      <c r="C40" s="94"/>
      <c r="D40" s="94"/>
      <c r="E40" s="94"/>
      <c r="F40" s="94"/>
      <c r="G40" s="94"/>
      <c r="H40" s="94"/>
      <c r="I40" s="94"/>
      <c r="J40" s="94"/>
      <c r="K40" s="95"/>
    </row>
    <row r="41" spans="1:11" ht="16" customHeight="1">
      <c r="A41" s="93"/>
      <c r="B41" s="94"/>
      <c r="C41" s="94"/>
      <c r="D41" s="94"/>
      <c r="E41" s="94"/>
      <c r="F41" s="94"/>
      <c r="G41" s="94"/>
      <c r="H41" s="94"/>
      <c r="I41" s="94"/>
      <c r="J41" s="94"/>
      <c r="K41" s="95"/>
    </row>
    <row r="42" spans="1:11" ht="30" customHeight="1">
      <c r="A42" s="93" t="s">
        <v>109</v>
      </c>
      <c r="B42" s="94"/>
      <c r="C42" s="94"/>
      <c r="D42" s="94"/>
      <c r="E42" s="94"/>
      <c r="F42" s="94"/>
      <c r="G42" s="94"/>
      <c r="H42" s="94"/>
      <c r="I42" s="94"/>
      <c r="J42" s="94"/>
      <c r="K42" s="95"/>
    </row>
    <row r="43" spans="1:11" ht="16">
      <c r="A43" s="55" t="s">
        <v>74</v>
      </c>
      <c r="B43" s="56"/>
      <c r="C43" s="62"/>
      <c r="D43" s="62"/>
      <c r="E43" s="62"/>
      <c r="F43" s="62"/>
      <c r="G43" s="62"/>
      <c r="H43" s="62"/>
      <c r="I43" s="62"/>
      <c r="J43" s="62"/>
      <c r="K43" s="57"/>
    </row>
    <row r="44" spans="1:11" ht="17" thickBot="1">
      <c r="A44" s="58" t="s">
        <v>73</v>
      </c>
      <c r="B44" s="59"/>
      <c r="C44" s="65"/>
      <c r="D44" s="65"/>
      <c r="E44" s="65"/>
      <c r="F44" s="65"/>
      <c r="G44" s="65"/>
      <c r="H44" s="65"/>
      <c r="I44" s="65"/>
      <c r="J44" s="65"/>
      <c r="K44" s="60"/>
    </row>
  </sheetData>
  <sheetProtection sheet="1" objects="1" scenarios="1"/>
  <mergeCells count="7">
    <mergeCell ref="A42:K42"/>
    <mergeCell ref="A40:K41"/>
    <mergeCell ref="A9:C9"/>
    <mergeCell ref="A17:K18"/>
    <mergeCell ref="A22:K23"/>
    <mergeCell ref="A24:K25"/>
    <mergeCell ref="A34:K35"/>
  </mergeCells>
  <phoneticPr fontId="14" type="noConversion"/>
  <pageMargins left="0.7" right="0.7" top="0.75" bottom="0.75" header="0.3" footer="0.3"/>
  <pageSetup scale="61"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R92"/>
  <sheetViews>
    <sheetView tabSelected="1" topLeftCell="A25" workbookViewId="0">
      <selection activeCell="I55" sqref="I55"/>
    </sheetView>
  </sheetViews>
  <sheetFormatPr baseColWidth="10" defaultRowHeight="14"/>
  <cols>
    <col min="5" max="5" width="12.7109375" customWidth="1"/>
    <col min="7" max="7" width="18.85546875" customWidth="1"/>
    <col min="8" max="8" width="12.5703125" bestFit="1" customWidth="1"/>
    <col min="9" max="9" width="14" bestFit="1" customWidth="1"/>
    <col min="10" max="10" width="3.140625" customWidth="1"/>
  </cols>
  <sheetData>
    <row r="1" spans="1:18" ht="38" customHeight="1">
      <c r="A1" s="181" t="s">
        <v>58</v>
      </c>
      <c r="B1" s="188" t="s">
        <v>88</v>
      </c>
      <c r="C1" s="189"/>
      <c r="D1" s="189"/>
      <c r="E1" s="189"/>
      <c r="F1" s="189"/>
      <c r="G1" s="189"/>
      <c r="H1" s="189"/>
      <c r="I1" s="190"/>
      <c r="J1" s="34"/>
      <c r="K1" s="34"/>
      <c r="L1" s="34"/>
      <c r="M1" s="35"/>
      <c r="N1" s="35"/>
      <c r="O1" s="35"/>
      <c r="P1" s="35"/>
      <c r="Q1" s="35"/>
      <c r="R1" s="35"/>
    </row>
    <row r="2" spans="1:18" ht="31" customHeight="1">
      <c r="A2" s="182"/>
      <c r="B2" s="202" t="str">
        <f>"1. august "&amp;F5&amp;" - 31. december "&amp;F6&amp;""</f>
        <v>1. august  - 31. december 1</v>
      </c>
      <c r="C2" s="203"/>
      <c r="D2" s="203"/>
      <c r="E2" s="203"/>
      <c r="F2" s="203"/>
      <c r="G2" s="203"/>
      <c r="H2" s="203"/>
      <c r="I2" s="204"/>
      <c r="J2" s="34"/>
      <c r="K2" s="34"/>
      <c r="L2" s="34"/>
      <c r="M2" s="35"/>
      <c r="N2" s="35"/>
      <c r="O2" s="35"/>
      <c r="P2" s="35"/>
      <c r="Q2" s="35"/>
      <c r="R2" s="35"/>
    </row>
    <row r="3" spans="1:18" ht="27" customHeight="1" thickBot="1">
      <c r="A3" s="183"/>
      <c r="B3" s="131" t="s">
        <v>76</v>
      </c>
      <c r="C3" s="132"/>
      <c r="D3" s="132"/>
      <c r="E3" s="132"/>
      <c r="F3" s="132"/>
      <c r="G3" s="132"/>
      <c r="H3" s="132"/>
      <c r="I3" s="133"/>
      <c r="J3" s="34"/>
      <c r="K3" s="34"/>
      <c r="L3" s="34"/>
      <c r="M3" s="35"/>
      <c r="N3" s="35"/>
      <c r="O3" s="35"/>
      <c r="P3" s="35"/>
      <c r="Q3" s="35"/>
      <c r="R3" s="35"/>
    </row>
    <row r="4" spans="1:18" ht="16" customHeight="1">
      <c r="A4" s="183"/>
      <c r="B4" s="156" t="s">
        <v>49</v>
      </c>
      <c r="C4" s="157"/>
      <c r="D4" s="157"/>
      <c r="E4" s="157"/>
      <c r="F4" s="168"/>
      <c r="G4" s="168"/>
      <c r="H4" s="168"/>
      <c r="I4" s="210"/>
      <c r="J4" s="34"/>
      <c r="K4" s="34"/>
      <c r="L4" s="34"/>
      <c r="M4" s="35"/>
      <c r="N4" s="35"/>
      <c r="O4" s="35"/>
      <c r="P4" s="35"/>
      <c r="Q4" s="35"/>
      <c r="R4" s="35"/>
    </row>
    <row r="5" spans="1:18" ht="34" customHeight="1">
      <c r="A5" s="183"/>
      <c r="B5" s="140" t="s">
        <v>81</v>
      </c>
      <c r="C5" s="141"/>
      <c r="D5" s="141"/>
      <c r="E5" s="142"/>
      <c r="F5" s="191"/>
      <c r="G5" s="191"/>
      <c r="H5" s="192"/>
      <c r="I5" s="211"/>
      <c r="J5" s="34"/>
      <c r="K5" s="34"/>
      <c r="L5" s="46">
        <v>2020</v>
      </c>
      <c r="M5" s="35"/>
      <c r="N5" s="35"/>
      <c r="O5" s="35"/>
      <c r="P5" s="35"/>
      <c r="Q5" s="35"/>
      <c r="R5" s="35"/>
    </row>
    <row r="6" spans="1:18" ht="34" customHeight="1" thickBot="1">
      <c r="A6" s="183"/>
      <c r="B6" s="195" t="s">
        <v>82</v>
      </c>
      <c r="C6" s="196"/>
      <c r="D6" s="196"/>
      <c r="E6" s="196"/>
      <c r="F6" s="197">
        <f>F5+1</f>
        <v>1</v>
      </c>
      <c r="G6" s="198"/>
      <c r="H6" s="199"/>
      <c r="I6" s="84"/>
      <c r="J6" s="34"/>
      <c r="K6" s="34"/>
      <c r="L6" s="46">
        <v>2021</v>
      </c>
      <c r="M6" s="35"/>
      <c r="N6" s="35"/>
      <c r="O6" s="35"/>
      <c r="P6" s="35"/>
      <c r="Q6" s="35"/>
      <c r="R6" s="35"/>
    </row>
    <row r="7" spans="1:18" ht="19" thickBot="1">
      <c r="A7" s="184"/>
      <c r="B7" s="214" t="str">
        <f>"Antal feriedage optjent i perioden 1. september "&amp;F5&amp;" - 31. august "&amp;F6&amp;""</f>
        <v>Antal feriedage optjent i perioden 1. september  - 31. august 1</v>
      </c>
      <c r="C7" s="215"/>
      <c r="D7" s="215"/>
      <c r="E7" s="215"/>
      <c r="F7" s="215"/>
      <c r="G7" s="215"/>
      <c r="H7" s="216"/>
      <c r="I7" s="38"/>
      <c r="J7" s="34"/>
      <c r="K7" s="34"/>
      <c r="L7" s="46">
        <v>2022</v>
      </c>
      <c r="M7" s="35"/>
      <c r="N7" s="35"/>
      <c r="O7" s="35"/>
      <c r="P7" s="35"/>
      <c r="Q7" s="35"/>
      <c r="R7" s="35"/>
    </row>
    <row r="8" spans="1:18" ht="56" customHeight="1">
      <c r="A8" s="181" t="s">
        <v>59</v>
      </c>
      <c r="B8" s="212" t="str">
        <f>"Ferie optjent i periode fra - skriv dd/mm/åååå"</f>
        <v>Ferie optjent i periode fra - skriv dd/mm/åååå</v>
      </c>
      <c r="C8" s="213"/>
      <c r="D8" s="213" t="s">
        <v>85</v>
      </c>
      <c r="E8" s="213"/>
      <c r="F8" s="85" t="s">
        <v>83</v>
      </c>
      <c r="G8" s="85" t="s">
        <v>84</v>
      </c>
      <c r="H8" s="79" t="s">
        <v>86</v>
      </c>
      <c r="I8" s="78" t="s">
        <v>87</v>
      </c>
      <c r="J8" s="34"/>
      <c r="K8" s="34"/>
      <c r="L8" s="46">
        <v>2023</v>
      </c>
      <c r="M8" s="35"/>
      <c r="N8" s="35"/>
      <c r="O8" s="35"/>
      <c r="P8" s="35"/>
      <c r="Q8" s="35"/>
      <c r="R8" s="35"/>
    </row>
    <row r="9" spans="1:18" ht="16">
      <c r="A9" s="182"/>
      <c r="B9" s="154"/>
      <c r="C9" s="155"/>
      <c r="D9" s="178"/>
      <c r="E9" s="179"/>
      <c r="F9" s="67"/>
      <c r="G9" s="67"/>
      <c r="H9" s="39">
        <f>$F$9*2.08</f>
        <v>0</v>
      </c>
      <c r="I9" s="39">
        <f>IF(G9=31,2.08,G9*0.07)</f>
        <v>0</v>
      </c>
      <c r="J9" s="34"/>
      <c r="K9" s="34"/>
      <c r="L9" s="46">
        <v>2025</v>
      </c>
      <c r="M9" s="35"/>
      <c r="N9" s="35"/>
      <c r="O9" s="35"/>
      <c r="P9" s="35"/>
      <c r="Q9" s="35"/>
      <c r="R9" s="35"/>
    </row>
    <row r="10" spans="1:18" ht="16">
      <c r="A10" s="182"/>
      <c r="B10" s="154"/>
      <c r="C10" s="155"/>
      <c r="D10" s="178"/>
      <c r="E10" s="179"/>
      <c r="F10" s="68"/>
      <c r="G10" s="67"/>
      <c r="H10" s="39">
        <f>$F$10*2.08</f>
        <v>0</v>
      </c>
      <c r="I10" s="39">
        <f t="shared" ref="I10:I14" si="0">IF(G10=31,2.08,G10*0.07)</f>
        <v>0</v>
      </c>
      <c r="J10" s="34"/>
      <c r="K10" s="34"/>
      <c r="L10" s="46">
        <v>2026</v>
      </c>
      <c r="M10" s="35"/>
      <c r="N10" s="35"/>
      <c r="O10" s="35"/>
      <c r="P10" s="35"/>
      <c r="Q10" s="35"/>
      <c r="R10" s="35"/>
    </row>
    <row r="11" spans="1:18" ht="16">
      <c r="A11" s="182"/>
      <c r="B11" s="154"/>
      <c r="C11" s="155"/>
      <c r="D11" s="178"/>
      <c r="E11" s="179"/>
      <c r="F11" s="68"/>
      <c r="G11" s="67"/>
      <c r="H11" s="39">
        <f>$F$11*2.08</f>
        <v>0</v>
      </c>
      <c r="I11" s="39">
        <f t="shared" si="0"/>
        <v>0</v>
      </c>
      <c r="J11" s="34"/>
      <c r="K11" s="34"/>
      <c r="L11" s="46">
        <v>2027</v>
      </c>
      <c r="M11" s="35"/>
      <c r="N11" s="35"/>
      <c r="O11" s="35"/>
      <c r="P11" s="35"/>
      <c r="Q11" s="35"/>
      <c r="R11" s="35"/>
    </row>
    <row r="12" spans="1:18" ht="16">
      <c r="A12" s="182"/>
      <c r="B12" s="154"/>
      <c r="C12" s="155"/>
      <c r="D12" s="180"/>
      <c r="E12" s="179"/>
      <c r="F12" s="67"/>
      <c r="G12" s="67"/>
      <c r="H12" s="39">
        <f>$F$12*2.08</f>
        <v>0</v>
      </c>
      <c r="I12" s="39">
        <f t="shared" si="0"/>
        <v>0</v>
      </c>
      <c r="J12" s="34"/>
      <c r="K12" s="34"/>
      <c r="L12" s="46">
        <v>2028</v>
      </c>
      <c r="M12" s="35"/>
      <c r="N12" s="35"/>
      <c r="O12" s="35"/>
      <c r="P12" s="35"/>
      <c r="Q12" s="35"/>
      <c r="R12" s="35"/>
    </row>
    <row r="13" spans="1:18" ht="16">
      <c r="A13" s="182"/>
      <c r="B13" s="154"/>
      <c r="C13" s="155"/>
      <c r="D13" s="180"/>
      <c r="E13" s="179"/>
      <c r="F13" s="67"/>
      <c r="G13" s="67"/>
      <c r="H13" s="39">
        <f>$F$13*2.08</f>
        <v>0</v>
      </c>
      <c r="I13" s="39">
        <f t="shared" si="0"/>
        <v>0</v>
      </c>
      <c r="J13" s="34"/>
      <c r="K13" s="34"/>
      <c r="L13" s="46">
        <v>2029</v>
      </c>
      <c r="M13" s="35"/>
      <c r="N13" s="35"/>
      <c r="O13" s="35"/>
      <c r="P13" s="35"/>
      <c r="Q13" s="35"/>
      <c r="R13" s="35"/>
    </row>
    <row r="14" spans="1:18" ht="17" thickBot="1">
      <c r="A14" s="182"/>
      <c r="B14" s="220"/>
      <c r="C14" s="221"/>
      <c r="D14" s="152"/>
      <c r="E14" s="153"/>
      <c r="F14" s="69"/>
      <c r="G14" s="69"/>
      <c r="H14" s="39">
        <f>$F$14*2.08</f>
        <v>0</v>
      </c>
      <c r="I14" s="39">
        <f t="shared" si="0"/>
        <v>0</v>
      </c>
      <c r="J14" s="34"/>
      <c r="K14" s="34"/>
      <c r="L14" s="46">
        <v>2030</v>
      </c>
      <c r="M14" s="35"/>
      <c r="N14" s="35"/>
      <c r="O14" s="35"/>
      <c r="P14" s="35"/>
      <c r="Q14" s="35"/>
      <c r="R14" s="35"/>
    </row>
    <row r="15" spans="1:18" ht="17" thickBot="1">
      <c r="A15" s="182"/>
      <c r="B15" s="207" t="s">
        <v>56</v>
      </c>
      <c r="C15" s="208"/>
      <c r="D15" s="208"/>
      <c r="E15" s="208"/>
      <c r="F15" s="208"/>
      <c r="G15" s="209"/>
      <c r="H15" s="47">
        <f>SUM(H9:H14)</f>
        <v>0</v>
      </c>
      <c r="I15" s="48">
        <f>SUM(I9:I14)</f>
        <v>0</v>
      </c>
      <c r="J15" s="34"/>
      <c r="K15" s="34"/>
      <c r="L15" s="34"/>
      <c r="M15" s="35"/>
      <c r="N15" s="35"/>
      <c r="O15" s="35"/>
      <c r="P15" s="35"/>
      <c r="Q15" s="35"/>
      <c r="R15" s="35"/>
    </row>
    <row r="16" spans="1:18" ht="17" thickBot="1">
      <c r="A16" s="185"/>
      <c r="B16" s="217" t="s">
        <v>55</v>
      </c>
      <c r="C16" s="218"/>
      <c r="D16" s="218"/>
      <c r="E16" s="218"/>
      <c r="F16" s="218"/>
      <c r="G16" s="219"/>
      <c r="H16" s="200">
        <f>IF(H15=24.96,25,(SUM(H9:H14)+I15))</f>
        <v>0</v>
      </c>
      <c r="I16" s="201"/>
      <c r="J16" s="34"/>
      <c r="K16" s="34"/>
      <c r="L16" s="34"/>
      <c r="M16" s="35"/>
      <c r="N16" s="35"/>
      <c r="O16" s="35"/>
      <c r="P16" s="35"/>
      <c r="Q16" s="35"/>
      <c r="R16" s="35"/>
    </row>
    <row r="17" spans="1:18" ht="46" customHeight="1">
      <c r="A17" s="181" t="s">
        <v>60</v>
      </c>
      <c r="B17" s="145" t="str">
        <f>"Har den ansatte været ansat hele ferieåret 1. september "&amp;F5&amp;" - 31. august "&amp;F6&amp;""</f>
        <v>Har den ansatte været ansat hele ferieåret 1. september  - 31. august 1</v>
      </c>
      <c r="C17" s="146"/>
      <c r="D17" s="146"/>
      <c r="E17" s="147"/>
      <c r="F17" s="172" t="str">
        <f>IF(H16=25,"Ja","Nej")</f>
        <v>Nej</v>
      </c>
      <c r="G17" s="173"/>
      <c r="H17" s="174"/>
      <c r="I17" s="205" t="str">
        <f>IF(AND(F17="Nej",F18="Ja"),"For at beregne skyldige feriepenge udfyldes de celler hvor der er en pil"," ")</f>
        <v xml:space="preserve"> </v>
      </c>
      <c r="J17" s="36"/>
      <c r="K17" s="46" t="s">
        <v>104</v>
      </c>
      <c r="L17" s="34"/>
      <c r="M17" s="35"/>
      <c r="N17" s="35"/>
      <c r="O17" s="35"/>
      <c r="P17" s="35"/>
      <c r="Q17" s="35"/>
      <c r="R17" s="35"/>
    </row>
    <row r="18" spans="1:18" ht="71" customHeight="1" thickBot="1">
      <c r="A18" s="182"/>
      <c r="B18" s="169" t="str">
        <f>"Har den ansatte i ferieafholdelsesåret  1. september "&amp;F5&amp;" - 31. december "&amp;F6&amp;" afholdt en eller flere feriedage optjent i ferieåret 1. september "&amp;F5&amp;" - 31. august "&amp;F6&amp;" (Vælg: Ja eller Nej)"</f>
        <v>Har den ansatte i ferieafholdelsesåret  1. september  - 31. december 1 afholdt en eller flere feriedage optjent i ferieåret 1. september  - 31. august 1 (Vælg: Ja eller Nej)</v>
      </c>
      <c r="C18" s="170"/>
      <c r="D18" s="170"/>
      <c r="E18" s="171"/>
      <c r="F18" s="175"/>
      <c r="G18" s="176"/>
      <c r="H18" s="177"/>
      <c r="I18" s="206"/>
      <c r="J18" s="37" t="str">
        <f>IF(I17&gt;"0","⬅"," ")</f>
        <v xml:space="preserve"> </v>
      </c>
      <c r="K18" s="46" t="s">
        <v>105</v>
      </c>
      <c r="L18" s="34"/>
      <c r="M18" s="35"/>
      <c r="N18" s="35"/>
      <c r="O18" s="35"/>
      <c r="P18" s="35"/>
      <c r="Q18" s="35"/>
      <c r="R18" s="35"/>
    </row>
    <row r="19" spans="1:18" ht="16" customHeight="1">
      <c r="A19" s="182"/>
      <c r="B19" s="158" t="str">
        <f>"Antal feriedage der er optjent i ferieåret 1. september "&amp;(F5)&amp;"- 31. august "&amp;F6&amp;""</f>
        <v>Antal feriedage der er optjent i ferieåret 1. september - 31. august 1</v>
      </c>
      <c r="C19" s="159"/>
      <c r="D19" s="159"/>
      <c r="E19" s="160"/>
      <c r="F19" s="164">
        <f>H16</f>
        <v>0</v>
      </c>
      <c r="G19" s="164"/>
      <c r="H19" s="164"/>
      <c r="I19" s="149" t="s">
        <v>52</v>
      </c>
      <c r="J19" s="40"/>
      <c r="K19" s="34"/>
      <c r="L19" s="34"/>
      <c r="M19" s="35"/>
      <c r="N19" s="35"/>
      <c r="O19" s="35"/>
      <c r="P19" s="35"/>
      <c r="Q19" s="35"/>
      <c r="R19" s="35"/>
    </row>
    <row r="20" spans="1:18" ht="24" customHeight="1">
      <c r="A20" s="182"/>
      <c r="B20" s="161"/>
      <c r="C20" s="162"/>
      <c r="D20" s="162"/>
      <c r="E20" s="163"/>
      <c r="F20" s="165"/>
      <c r="G20" s="165"/>
      <c r="H20" s="165"/>
      <c r="I20" s="150"/>
      <c r="J20" s="41"/>
      <c r="K20" s="34"/>
      <c r="L20" s="34"/>
      <c r="M20" s="35"/>
      <c r="N20" s="35"/>
      <c r="O20" s="35"/>
      <c r="P20" s="35"/>
      <c r="Q20" s="35"/>
      <c r="R20" s="35"/>
    </row>
    <row r="21" spans="1:18" ht="16">
      <c r="A21" s="182"/>
      <c r="B21" s="117" t="str">
        <f>"Heraf antal feriedage afholdt med fuld løn i ferieafholdelsesåret 1. september "&amp;F5&amp;" - 31. december "&amp;F6&amp;""</f>
        <v>Heraf antal feriedage afholdt med fuld løn i ferieafholdelsesåret 1. september  - 31. december 1</v>
      </c>
      <c r="C21" s="118"/>
      <c r="D21" s="118"/>
      <c r="E21" s="119"/>
      <c r="F21" s="166"/>
      <c r="G21" s="166"/>
      <c r="H21" s="166"/>
      <c r="I21" s="193">
        <f>IF(F18="Nej",12.5,(F19-F21)*0.5)/100</f>
        <v>0</v>
      </c>
      <c r="J21" s="104" t="str">
        <f>IF(I17&gt;"0","⬅"," ")</f>
        <v xml:space="preserve"> </v>
      </c>
      <c r="K21" s="34"/>
      <c r="L21" s="34"/>
      <c r="M21" s="35"/>
      <c r="N21" s="35"/>
      <c r="O21" s="35"/>
      <c r="P21" s="35"/>
      <c r="Q21" s="35"/>
      <c r="R21" s="35"/>
    </row>
    <row r="22" spans="1:18" ht="33" customHeight="1" thickBot="1">
      <c r="A22" s="182"/>
      <c r="B22" s="120"/>
      <c r="C22" s="121"/>
      <c r="D22" s="121"/>
      <c r="E22" s="122"/>
      <c r="F22" s="167"/>
      <c r="G22" s="167"/>
      <c r="H22" s="167"/>
      <c r="I22" s="194"/>
      <c r="J22" s="105"/>
      <c r="K22" s="34"/>
      <c r="L22" s="34"/>
      <c r="M22" s="35"/>
      <c r="N22" s="35"/>
      <c r="O22" s="35"/>
      <c r="P22" s="35"/>
      <c r="Q22" s="35"/>
      <c r="R22" s="35"/>
    </row>
    <row r="23" spans="1:18" ht="16">
      <c r="A23" s="182"/>
      <c r="B23" s="151" t="str">
        <f>"Ferieberettiget løn i ferieåret 1. september "&amp;F5&amp;" - 31. august "&amp;F6&amp;""</f>
        <v>Ferieberettiget løn i ferieåret 1. september  - 31. august 1</v>
      </c>
      <c r="C23" s="116"/>
      <c r="D23" s="116"/>
      <c r="E23" s="116"/>
      <c r="F23" s="116"/>
      <c r="G23" s="116"/>
      <c r="H23" s="116"/>
      <c r="I23" s="70"/>
      <c r="J23" s="44" t="str">
        <f t="shared" ref="J23:J24" si="1">IF($I$17&gt;"0","⬅"," ")</f>
        <v xml:space="preserve"> </v>
      </c>
      <c r="K23" s="34"/>
      <c r="L23" s="34"/>
      <c r="M23" s="35"/>
      <c r="N23" s="35"/>
    </row>
    <row r="24" spans="1:18" ht="17" thickBot="1">
      <c r="A24" s="182"/>
      <c r="B24" s="151" t="str">
        <f>"Egetbidrag Pension vedr. ferieåret 1. september "&amp;F5&amp;" - 31. august "&amp;F6&amp;""</f>
        <v>Egetbidrag Pension vedr. ferieåret 1. september  - 31. august 1</v>
      </c>
      <c r="C24" s="116"/>
      <c r="D24" s="116"/>
      <c r="E24" s="116"/>
      <c r="F24" s="116"/>
      <c r="G24" s="116"/>
      <c r="H24" s="116"/>
      <c r="I24" s="71"/>
      <c r="J24" s="44" t="str">
        <f t="shared" si="1"/>
        <v xml:space="preserve"> </v>
      </c>
      <c r="K24" s="34"/>
      <c r="L24" s="34"/>
      <c r="M24" s="35"/>
      <c r="N24" s="35"/>
    </row>
    <row r="25" spans="1:18" s="51" customFormat="1" ht="53" customHeight="1">
      <c r="A25" s="181" t="s">
        <v>61</v>
      </c>
      <c r="B25" s="186" t="str">
        <f>"Oplysninger om løn under ferie optjent i ferieåret 1. september "&amp;F5&amp;" - 31. august "&amp;F6&amp;" afviklet i perioden 1. september "&amp;F5&amp;" til 31. december "&amp;F6&amp;""</f>
        <v>Oplysninger om løn under ferie optjent i ferieåret 1. september  - 31. august 1 afviklet i perioden 1. september  til 31. december 1</v>
      </c>
      <c r="C25" s="186"/>
      <c r="D25" s="186"/>
      <c r="E25" s="186"/>
      <c r="F25" s="186"/>
      <c r="G25" s="186"/>
      <c r="H25" s="186"/>
      <c r="I25" s="187"/>
      <c r="J25" s="49"/>
      <c r="K25" s="49"/>
      <c r="L25" s="49"/>
      <c r="M25" s="50"/>
      <c r="N25" s="50"/>
    </row>
    <row r="26" spans="1:18" ht="16">
      <c r="A26" s="182"/>
      <c r="B26" s="110" t="str">
        <f>"Løn under ferie  - ferieperiode 1"</f>
        <v>Løn under ferie  - ferieperiode 1</v>
      </c>
      <c r="C26" s="111"/>
      <c r="D26" s="111"/>
      <c r="E26" s="111"/>
      <c r="F26" s="111"/>
      <c r="G26" s="111"/>
      <c r="H26" s="111"/>
      <c r="I26" s="112"/>
      <c r="J26" s="106" t="str">
        <f>IF($I$17&gt;"0","⬅"," ")</f>
        <v xml:space="preserve"> </v>
      </c>
      <c r="K26" s="34"/>
      <c r="L26" s="34"/>
      <c r="M26" s="35"/>
      <c r="N26" s="35"/>
    </row>
    <row r="27" spans="1:18" ht="16">
      <c r="A27" s="182"/>
      <c r="B27" s="129" t="s">
        <v>51</v>
      </c>
      <c r="C27" s="130"/>
      <c r="D27" s="130"/>
      <c r="E27" s="123"/>
      <c r="F27" s="128" t="str">
        <f>"Antal feriedage afholdt med fuld løn i "&amp;E27&amp;" mdr."</f>
        <v>Antal feriedage afholdt med fuld løn i  mdr.</v>
      </c>
      <c r="G27" s="128"/>
      <c r="H27" s="123"/>
      <c r="I27" s="125"/>
      <c r="J27" s="107"/>
      <c r="K27" s="34"/>
      <c r="L27" s="34"/>
      <c r="M27" s="35"/>
      <c r="N27" s="35"/>
    </row>
    <row r="28" spans="1:18" ht="16">
      <c r="A28" s="182"/>
      <c r="B28" s="129"/>
      <c r="C28" s="130"/>
      <c r="D28" s="130"/>
      <c r="E28" s="123"/>
      <c r="F28" s="128"/>
      <c r="G28" s="128"/>
      <c r="H28" s="123"/>
      <c r="I28" s="125"/>
      <c r="J28" s="107"/>
      <c r="K28" s="34"/>
      <c r="L28" s="34"/>
      <c r="M28" s="35"/>
      <c r="N28" s="35"/>
    </row>
    <row r="29" spans="1:18" ht="16">
      <c r="A29" s="182"/>
      <c r="B29" s="115" t="str">
        <f>"Ferieberettiget løn i "&amp;E27&amp;" mdr:"</f>
        <v>Ferieberettiget løn i  mdr:</v>
      </c>
      <c r="C29" s="116"/>
      <c r="D29" s="116"/>
      <c r="E29" s="116"/>
      <c r="F29" s="116"/>
      <c r="G29" s="116"/>
      <c r="H29" s="72"/>
      <c r="I29" s="125"/>
      <c r="J29" s="107"/>
      <c r="K29" s="34"/>
      <c r="L29" s="34"/>
      <c r="M29" s="35"/>
      <c r="N29" s="35"/>
    </row>
    <row r="30" spans="1:18" ht="16">
      <c r="A30" s="182"/>
      <c r="B30" s="115" t="str">
        <f>"Eget bidrag pension i "&amp;E27&amp;" mdr:"</f>
        <v>Eget bidrag pension i  mdr:</v>
      </c>
      <c r="C30" s="116"/>
      <c r="D30" s="116"/>
      <c r="E30" s="116"/>
      <c r="F30" s="116"/>
      <c r="G30" s="116"/>
      <c r="H30" s="90"/>
      <c r="I30" s="125"/>
      <c r="J30" s="107"/>
      <c r="K30" s="30"/>
      <c r="L30" s="30"/>
    </row>
    <row r="31" spans="1:18" ht="16" customHeight="1" thickBot="1">
      <c r="A31" s="182"/>
      <c r="B31" s="113" t="str">
        <f>"Feriefradrag vedr. løn og egetbidrag pension for "&amp;H27&amp;" dage i "&amp;E27&amp;" mdr."</f>
        <v>Feriefradrag vedr. løn og egetbidrag pension for  dage i  mdr.</v>
      </c>
      <c r="C31" s="114"/>
      <c r="D31" s="114"/>
      <c r="E31" s="114"/>
      <c r="F31" s="114"/>
      <c r="G31" s="114"/>
      <c r="H31" s="114"/>
      <c r="I31" s="45">
        <f>(H29+H30)*12/52/5*H27*-1</f>
        <v>0</v>
      </c>
      <c r="J31" s="109"/>
      <c r="K31" s="30"/>
      <c r="L31" s="30"/>
    </row>
    <row r="32" spans="1:18" ht="16" customHeight="1">
      <c r="A32" s="182"/>
      <c r="B32" s="110" t="str">
        <f>"Løn under ferie  - ferieperiode 2"</f>
        <v>Løn under ferie  - ferieperiode 2</v>
      </c>
      <c r="C32" s="111"/>
      <c r="D32" s="111"/>
      <c r="E32" s="111"/>
      <c r="F32" s="111"/>
      <c r="G32" s="111"/>
      <c r="H32" s="111"/>
      <c r="I32" s="112"/>
      <c r="J32" s="106" t="str">
        <f>IF($I$17&gt;"0","⬅"," ")</f>
        <v xml:space="preserve"> </v>
      </c>
      <c r="K32" s="30"/>
      <c r="L32" s="30"/>
    </row>
    <row r="33" spans="1:12" ht="16">
      <c r="A33" s="182"/>
      <c r="B33" s="126" t="s">
        <v>51</v>
      </c>
      <c r="C33" s="127"/>
      <c r="D33" s="127"/>
      <c r="E33" s="123"/>
      <c r="F33" s="148" t="str">
        <f>"Antal feriedage afholdt med fuld løn i "&amp;E33&amp;" mdr."</f>
        <v>Antal feriedage afholdt med fuld løn i  mdr.</v>
      </c>
      <c r="G33" s="148"/>
      <c r="H33" s="123"/>
      <c r="I33" s="124"/>
      <c r="J33" s="107"/>
      <c r="K33" s="30"/>
      <c r="L33" s="30"/>
    </row>
    <row r="34" spans="1:12" ht="16">
      <c r="A34" s="182"/>
      <c r="B34" s="126"/>
      <c r="C34" s="127"/>
      <c r="D34" s="127"/>
      <c r="E34" s="123"/>
      <c r="F34" s="148"/>
      <c r="G34" s="148"/>
      <c r="H34" s="123"/>
      <c r="I34" s="124"/>
      <c r="J34" s="107"/>
      <c r="K34" s="30"/>
      <c r="L34" s="30"/>
    </row>
    <row r="35" spans="1:12" ht="16">
      <c r="A35" s="182"/>
      <c r="B35" s="115" t="str">
        <f>"Ferieberettiget løn i "&amp;E33&amp;" mdr:"</f>
        <v>Ferieberettiget løn i  mdr:</v>
      </c>
      <c r="C35" s="116"/>
      <c r="D35" s="116"/>
      <c r="E35" s="116"/>
      <c r="F35" s="116"/>
      <c r="G35" s="116"/>
      <c r="H35" s="72"/>
      <c r="I35" s="124"/>
      <c r="J35" s="107"/>
      <c r="K35" s="30"/>
      <c r="L35" s="30"/>
    </row>
    <row r="36" spans="1:12" ht="16">
      <c r="A36" s="182"/>
      <c r="B36" s="115" t="str">
        <f>"Eget bidrag pension i "&amp;E33&amp;" mdr:"</f>
        <v>Eget bidrag pension i  mdr:</v>
      </c>
      <c r="C36" s="116"/>
      <c r="D36" s="116"/>
      <c r="E36" s="116"/>
      <c r="F36" s="116"/>
      <c r="G36" s="116"/>
      <c r="H36" s="90"/>
      <c r="I36" s="124"/>
      <c r="J36" s="107"/>
      <c r="K36" s="30"/>
      <c r="L36" s="30"/>
    </row>
    <row r="37" spans="1:12" ht="17" customHeight="1" thickBot="1">
      <c r="A37" s="182"/>
      <c r="B37" s="113" t="str">
        <f>"Feriefradrag vedr. løn og egetbidrag pension for "&amp;H33&amp;" dage i "&amp;E33&amp;" mdr."</f>
        <v>Feriefradrag vedr. løn og egetbidrag pension for  dage i  mdr.</v>
      </c>
      <c r="C37" s="114"/>
      <c r="D37" s="114"/>
      <c r="E37" s="114"/>
      <c r="F37" s="114"/>
      <c r="G37" s="114"/>
      <c r="H37" s="114"/>
      <c r="I37" s="45">
        <f>(H35+H36)*12/52/5*H33*-1</f>
        <v>0</v>
      </c>
      <c r="J37" s="109"/>
      <c r="K37" s="30"/>
      <c r="L37" s="30"/>
    </row>
    <row r="38" spans="1:12" ht="16" customHeight="1">
      <c r="A38" s="182"/>
      <c r="B38" s="110" t="str">
        <f>"Løn under ferie  - ferieperiode 3"</f>
        <v>Løn under ferie  - ferieperiode 3</v>
      </c>
      <c r="C38" s="111"/>
      <c r="D38" s="111"/>
      <c r="E38" s="111"/>
      <c r="F38" s="111"/>
      <c r="G38" s="111"/>
      <c r="H38" s="111"/>
      <c r="I38" s="112"/>
      <c r="J38" s="106" t="str">
        <f>IF($I$17&gt;"0","⬅"," ")</f>
        <v xml:space="preserve"> </v>
      </c>
      <c r="K38" s="30"/>
      <c r="L38" s="30"/>
    </row>
    <row r="39" spans="1:12" ht="16" customHeight="1">
      <c r="A39" s="182"/>
      <c r="B39" s="129" t="s">
        <v>51</v>
      </c>
      <c r="C39" s="130"/>
      <c r="D39" s="130"/>
      <c r="E39" s="123"/>
      <c r="F39" s="128" t="str">
        <f>"Antal feriedage afholdt med fuld løn i "&amp;E39&amp;" mdr."</f>
        <v>Antal feriedage afholdt med fuld løn i  mdr.</v>
      </c>
      <c r="G39" s="128"/>
      <c r="H39" s="123"/>
      <c r="I39" s="125"/>
      <c r="J39" s="107"/>
      <c r="K39" s="30"/>
      <c r="L39" s="30"/>
    </row>
    <row r="40" spans="1:12" ht="16">
      <c r="A40" s="182"/>
      <c r="B40" s="129"/>
      <c r="C40" s="130"/>
      <c r="D40" s="130"/>
      <c r="E40" s="123"/>
      <c r="F40" s="128"/>
      <c r="G40" s="128"/>
      <c r="H40" s="123"/>
      <c r="I40" s="125"/>
      <c r="J40" s="107"/>
      <c r="K40" s="30"/>
      <c r="L40" s="30"/>
    </row>
    <row r="41" spans="1:12" ht="16">
      <c r="A41" s="182"/>
      <c r="B41" s="115" t="str">
        <f>"Ferieberettiget løn i "&amp;E39&amp;" mdr:"</f>
        <v>Ferieberettiget løn i  mdr:</v>
      </c>
      <c r="C41" s="116"/>
      <c r="D41" s="116"/>
      <c r="E41" s="116"/>
      <c r="F41" s="116"/>
      <c r="G41" s="116"/>
      <c r="H41" s="72"/>
      <c r="I41" s="125"/>
      <c r="J41" s="107"/>
      <c r="K41" s="30"/>
      <c r="L41" s="30"/>
    </row>
    <row r="42" spans="1:12" ht="16">
      <c r="A42" s="182"/>
      <c r="B42" s="115" t="str">
        <f>"Eget bidrag pension i "&amp;E39&amp;" mdr:"</f>
        <v>Eget bidrag pension i  mdr:</v>
      </c>
      <c r="C42" s="116"/>
      <c r="D42" s="116"/>
      <c r="E42" s="116"/>
      <c r="F42" s="116"/>
      <c r="G42" s="116"/>
      <c r="H42" s="90"/>
      <c r="I42" s="125"/>
      <c r="J42" s="107"/>
      <c r="K42" s="30"/>
      <c r="L42" s="30"/>
    </row>
    <row r="43" spans="1:12" ht="17" customHeight="1" thickBot="1">
      <c r="A43" s="182"/>
      <c r="B43" s="113" t="str">
        <f>"Feriefradrag vedr. løn og egetbidrag pension for "&amp;H39&amp;" dage i "&amp;E39&amp;" mdr."</f>
        <v>Feriefradrag vedr. løn og egetbidrag pension for  dage i  mdr.</v>
      </c>
      <c r="C43" s="114"/>
      <c r="D43" s="114"/>
      <c r="E43" s="114"/>
      <c r="F43" s="114"/>
      <c r="G43" s="114"/>
      <c r="H43" s="114"/>
      <c r="I43" s="45">
        <f>(H41+H42)*12/52/5*H39*-1</f>
        <v>0</v>
      </c>
      <c r="J43" s="109"/>
      <c r="K43" s="30"/>
      <c r="L43" s="30"/>
    </row>
    <row r="44" spans="1:12" ht="16" customHeight="1">
      <c r="A44" s="182"/>
      <c r="B44" s="110" t="str">
        <f>"Løn under ferie  - ferieperiode 2"</f>
        <v>Løn under ferie  - ferieperiode 2</v>
      </c>
      <c r="C44" s="111"/>
      <c r="D44" s="111"/>
      <c r="E44" s="111"/>
      <c r="F44" s="111"/>
      <c r="G44" s="111"/>
      <c r="H44" s="111"/>
      <c r="I44" s="112"/>
      <c r="J44" s="106" t="str">
        <f>IF($I$17&gt;"0","⬅"," ")</f>
        <v xml:space="preserve"> </v>
      </c>
      <c r="K44" s="30"/>
      <c r="L44" s="30"/>
    </row>
    <row r="45" spans="1:12" ht="16" customHeight="1">
      <c r="A45" s="182"/>
      <c r="B45" s="126" t="s">
        <v>51</v>
      </c>
      <c r="C45" s="127"/>
      <c r="D45" s="127"/>
      <c r="E45" s="123"/>
      <c r="F45" s="148" t="str">
        <f>"Antal feriedage afholdt med fuld løn i "&amp;E45&amp;" mdr."</f>
        <v>Antal feriedage afholdt med fuld løn i  mdr.</v>
      </c>
      <c r="G45" s="148"/>
      <c r="H45" s="123"/>
      <c r="I45" s="124"/>
      <c r="J45" s="107"/>
      <c r="K45" s="30"/>
      <c r="L45" s="30"/>
    </row>
    <row r="46" spans="1:12" ht="16">
      <c r="A46" s="182"/>
      <c r="B46" s="126"/>
      <c r="C46" s="127"/>
      <c r="D46" s="127"/>
      <c r="E46" s="123"/>
      <c r="F46" s="148"/>
      <c r="G46" s="148"/>
      <c r="H46" s="123"/>
      <c r="I46" s="124"/>
      <c r="J46" s="107"/>
      <c r="K46" s="30"/>
      <c r="L46" s="30"/>
    </row>
    <row r="47" spans="1:12" ht="16">
      <c r="A47" s="182"/>
      <c r="B47" s="115" t="str">
        <f>"Ferieberettiget løn i "&amp;E45&amp;" mdr:"</f>
        <v>Ferieberettiget løn i  mdr:</v>
      </c>
      <c r="C47" s="116"/>
      <c r="D47" s="116"/>
      <c r="E47" s="116"/>
      <c r="F47" s="116"/>
      <c r="G47" s="116"/>
      <c r="H47" s="72"/>
      <c r="I47" s="124"/>
      <c r="J47" s="107"/>
      <c r="K47" s="30"/>
      <c r="L47" s="30"/>
    </row>
    <row r="48" spans="1:12" ht="16">
      <c r="A48" s="182"/>
      <c r="B48" s="115" t="str">
        <f>"Eget bidrag pension i "&amp;E45&amp;" mdr:"</f>
        <v>Eget bidrag pension i  mdr:</v>
      </c>
      <c r="C48" s="116"/>
      <c r="D48" s="116"/>
      <c r="E48" s="116"/>
      <c r="F48" s="116"/>
      <c r="G48" s="116"/>
      <c r="H48" s="90"/>
      <c r="I48" s="124"/>
      <c r="J48" s="107"/>
      <c r="K48" s="30"/>
      <c r="L48" s="30"/>
    </row>
    <row r="49" spans="1:12" ht="17" customHeight="1" thickBot="1">
      <c r="A49" s="185"/>
      <c r="B49" s="143" t="str">
        <f>"Feriefradrag vedr. løn og egetbidrag pension for "&amp;H45&amp;" dage i "&amp;E45&amp;" mdr."</f>
        <v>Feriefradrag vedr. løn og egetbidrag pension for  dage i  mdr.</v>
      </c>
      <c r="C49" s="144"/>
      <c r="D49" s="144"/>
      <c r="E49" s="144"/>
      <c r="F49" s="144"/>
      <c r="G49" s="144"/>
      <c r="H49" s="144"/>
      <c r="I49" s="86">
        <f>(H47+H48)*12/52/5*H45*-1</f>
        <v>0</v>
      </c>
      <c r="J49" s="108"/>
      <c r="K49" s="30"/>
      <c r="L49" s="30"/>
    </row>
    <row r="50" spans="1:12" ht="17" thickBot="1">
      <c r="B50" s="30"/>
      <c r="C50" s="30"/>
      <c r="D50" s="30"/>
      <c r="E50" s="30"/>
      <c r="F50" s="30"/>
      <c r="G50" s="30"/>
      <c r="H50" s="30"/>
      <c r="I50" s="30"/>
      <c r="J50" s="30"/>
      <c r="K50" s="30"/>
      <c r="L50" s="30"/>
    </row>
    <row r="51" spans="1:12" ht="23" customHeight="1">
      <c r="A51" s="181" t="s">
        <v>62</v>
      </c>
      <c r="B51" s="134" t="str">
        <f>"Feriepengeberegningsgrundlaget vedr. ferieåret 1. september "&amp;F5&amp;" - 31. august "&amp;F6&amp;""</f>
        <v>Feriepengeberegningsgrundlaget vedr. ferieåret 1. september  - 31. august 1</v>
      </c>
      <c r="C51" s="135"/>
      <c r="D51" s="135"/>
      <c r="E51" s="135"/>
      <c r="F51" s="135"/>
      <c r="G51" s="135"/>
      <c r="H51" s="136"/>
      <c r="I51" s="42">
        <f>I23+I24+I31+I37+I43+I49</f>
        <v>0</v>
      </c>
      <c r="J51" s="30"/>
      <c r="K51" s="30"/>
      <c r="L51" s="30"/>
    </row>
    <row r="52" spans="1:12" ht="23" customHeight="1">
      <c r="A52" s="182"/>
      <c r="B52" s="137" t="str">
        <f>"Feriepengeafregning for ej afholdte feriedage optjent i året "&amp;F5&amp;""</f>
        <v xml:space="preserve">Feriepengeafregning for ej afholdte feriedage optjent i året </v>
      </c>
      <c r="C52" s="138"/>
      <c r="D52" s="138"/>
      <c r="E52" s="138"/>
      <c r="F52" s="138"/>
      <c r="G52" s="138"/>
      <c r="H52" s="139"/>
      <c r="I52" s="74">
        <f>IF(AND(F17="nej",F18="Ja"),"0",(I51*I21))</f>
        <v>0</v>
      </c>
      <c r="J52" s="30"/>
      <c r="K52" s="30"/>
      <c r="L52" s="30"/>
    </row>
    <row r="53" spans="1:12" ht="23" customHeight="1">
      <c r="A53" s="182"/>
      <c r="B53" s="75" t="str">
        <f>"Delvis afregning af feriedage med beskæftigelse i en del af ferieåret 1. september "&amp;F5&amp;" - 31. august "&amp;F6&amp;""</f>
        <v>Delvis afregning af feriedage med beskæftigelse i en del af ferieåret 1. september  - 31. august 1</v>
      </c>
      <c r="C53" s="77"/>
      <c r="D53" s="77"/>
      <c r="E53" s="77"/>
      <c r="F53" s="77"/>
      <c r="G53" s="77"/>
      <c r="H53" s="76"/>
      <c r="I53" s="43" t="str">
        <f>IF(I17&gt;="0",((I51*12.5%/H16)*(H16-F21)),"0")</f>
        <v>0</v>
      </c>
      <c r="J53" s="30"/>
      <c r="K53" s="30"/>
      <c r="L53" s="30"/>
    </row>
    <row r="54" spans="1:12" ht="40" customHeight="1">
      <c r="A54" s="182"/>
      <c r="B54" s="140" t="s">
        <v>106</v>
      </c>
      <c r="C54" s="141"/>
      <c r="D54" s="141"/>
      <c r="E54" s="141"/>
      <c r="F54" s="141"/>
      <c r="G54" s="141"/>
      <c r="H54" s="141"/>
      <c r="I54" s="222"/>
      <c r="J54" s="30"/>
      <c r="K54" s="30"/>
      <c r="L54" s="30"/>
    </row>
    <row r="55" spans="1:12" ht="36" customHeight="1">
      <c r="A55" s="182"/>
      <c r="B55" s="140" t="s">
        <v>107</v>
      </c>
      <c r="C55" s="141"/>
      <c r="D55" s="92"/>
      <c r="E55" s="141" t="s">
        <v>108</v>
      </c>
      <c r="F55" s="141"/>
      <c r="G55" s="142"/>
      <c r="H55" s="73"/>
      <c r="I55" s="33">
        <f>IF(D55&gt;0,D55/(H55*2.08)*L55*-1,0)</f>
        <v>0</v>
      </c>
      <c r="J55" s="30"/>
      <c r="K55" s="30"/>
      <c r="L55" s="91">
        <f>(H55*2.08)-F21</f>
        <v>0</v>
      </c>
    </row>
    <row r="56" spans="1:12" ht="23" customHeight="1" thickBot="1">
      <c r="A56" s="185"/>
      <c r="B56" s="80" t="s">
        <v>54</v>
      </c>
      <c r="C56" s="81"/>
      <c r="D56" s="81"/>
      <c r="E56" s="81"/>
      <c r="F56" s="81"/>
      <c r="G56" s="81"/>
      <c r="H56" s="82"/>
      <c r="I56" s="83">
        <f>I52+I53+I55</f>
        <v>0</v>
      </c>
      <c r="J56" s="30"/>
      <c r="K56" s="30"/>
      <c r="L56" s="30"/>
    </row>
    <row r="57" spans="1:12" ht="16">
      <c r="B57" s="30"/>
      <c r="C57" s="30"/>
      <c r="D57" s="30"/>
      <c r="E57" s="30"/>
      <c r="F57" s="30"/>
      <c r="G57" s="30"/>
      <c r="H57" s="30"/>
      <c r="I57" s="30"/>
      <c r="J57" s="30"/>
      <c r="K57" s="30"/>
      <c r="L57" s="30"/>
    </row>
    <row r="58" spans="1:12" ht="24">
      <c r="A58" s="87" t="s">
        <v>100</v>
      </c>
      <c r="B58" s="30"/>
      <c r="C58" s="30"/>
      <c r="D58" s="30"/>
      <c r="E58" s="30"/>
      <c r="F58" s="30"/>
      <c r="G58" s="30"/>
      <c r="H58" s="30"/>
      <c r="I58" s="30"/>
      <c r="J58" s="30"/>
      <c r="K58" s="30"/>
      <c r="L58" s="30"/>
    </row>
    <row r="59" spans="1:12" ht="16">
      <c r="A59" s="103" t="s">
        <v>101</v>
      </c>
      <c r="B59" s="103"/>
      <c r="C59" s="103"/>
      <c r="D59" s="103"/>
      <c r="E59" s="103"/>
      <c r="F59" s="103"/>
      <c r="G59" s="103"/>
      <c r="H59" s="103"/>
      <c r="I59" s="103"/>
      <c r="J59" s="30"/>
      <c r="K59" s="30"/>
      <c r="L59" s="30"/>
    </row>
    <row r="60" spans="1:12" ht="16">
      <c r="A60" s="103"/>
      <c r="B60" s="103"/>
      <c r="C60" s="103"/>
      <c r="D60" s="103"/>
      <c r="E60" s="103"/>
      <c r="F60" s="103"/>
      <c r="G60" s="103"/>
      <c r="H60" s="103"/>
      <c r="I60" s="103"/>
      <c r="J60" s="30"/>
      <c r="K60" s="30"/>
      <c r="L60" s="30"/>
    </row>
    <row r="61" spans="1:12" ht="26" customHeight="1">
      <c r="A61" s="103"/>
      <c r="B61" s="103"/>
      <c r="C61" s="103"/>
      <c r="D61" s="103"/>
      <c r="E61" s="103"/>
      <c r="F61" s="103"/>
      <c r="G61" s="103"/>
      <c r="H61" s="103"/>
      <c r="I61" s="103"/>
      <c r="J61" s="30"/>
      <c r="K61" s="30"/>
      <c r="L61" s="30"/>
    </row>
    <row r="63" spans="1:12" ht="26" customHeight="1">
      <c r="A63" s="87" t="s">
        <v>102</v>
      </c>
      <c r="B63" s="88"/>
      <c r="C63" s="88"/>
      <c r="D63" s="88"/>
      <c r="E63" s="88"/>
      <c r="F63" s="88"/>
      <c r="G63" s="88"/>
      <c r="H63" s="88"/>
      <c r="I63" s="88"/>
      <c r="J63" s="30"/>
      <c r="K63" s="30"/>
      <c r="L63" s="30"/>
    </row>
    <row r="64" spans="1:12" ht="26" customHeight="1">
      <c r="A64" s="103" t="s">
        <v>103</v>
      </c>
      <c r="B64" s="103"/>
      <c r="C64" s="103"/>
      <c r="D64" s="103"/>
      <c r="E64" s="103"/>
      <c r="F64" s="103"/>
      <c r="G64" s="103"/>
      <c r="H64" s="103"/>
      <c r="I64" s="103"/>
      <c r="J64" s="30"/>
      <c r="K64" s="30"/>
      <c r="L64" s="30"/>
    </row>
    <row r="65" spans="1:12" ht="16" customHeight="1">
      <c r="A65" s="89"/>
      <c r="B65" s="89"/>
      <c r="C65" s="89"/>
      <c r="D65" s="89"/>
      <c r="E65" s="89"/>
      <c r="F65" s="89"/>
      <c r="G65" s="89"/>
      <c r="H65" s="89"/>
      <c r="I65" s="89"/>
      <c r="J65" s="30"/>
      <c r="K65" s="30"/>
      <c r="L65" s="30"/>
    </row>
    <row r="66" spans="1:12" ht="16" customHeight="1">
      <c r="A66" s="89"/>
      <c r="B66" s="89"/>
      <c r="C66" s="89"/>
      <c r="D66" s="89"/>
      <c r="E66" s="89"/>
      <c r="F66" s="89"/>
      <c r="G66" s="89"/>
      <c r="H66" s="89"/>
      <c r="I66" s="89"/>
      <c r="J66" s="30"/>
      <c r="K66" s="30"/>
      <c r="L66" s="30"/>
    </row>
    <row r="67" spans="1:12" ht="16">
      <c r="B67" s="30"/>
      <c r="C67" s="30"/>
      <c r="D67" s="30"/>
      <c r="E67" s="30"/>
      <c r="F67" s="30"/>
      <c r="G67" s="30"/>
      <c r="H67" s="30"/>
      <c r="I67" s="30"/>
      <c r="J67" s="30"/>
      <c r="K67" s="30"/>
      <c r="L67" s="30"/>
    </row>
    <row r="68" spans="1:12" ht="16">
      <c r="B68" s="30"/>
      <c r="C68" s="30"/>
      <c r="D68" s="30"/>
      <c r="E68" s="30"/>
      <c r="F68" s="30"/>
      <c r="G68" s="30"/>
      <c r="H68" s="30"/>
      <c r="I68" s="30"/>
      <c r="J68" s="30"/>
      <c r="K68" s="30"/>
      <c r="L68" s="30"/>
    </row>
    <row r="69" spans="1:12" ht="16">
      <c r="B69" s="30"/>
      <c r="C69" s="30"/>
      <c r="D69" s="30"/>
      <c r="E69" s="30"/>
      <c r="F69" s="30"/>
      <c r="G69" s="30"/>
      <c r="H69" s="30"/>
      <c r="I69" s="30"/>
      <c r="J69" s="30"/>
      <c r="K69" s="30"/>
      <c r="L69" s="30"/>
    </row>
    <row r="70" spans="1:12" ht="16">
      <c r="B70" s="30"/>
      <c r="C70" s="30"/>
      <c r="D70" s="30"/>
      <c r="E70" s="30"/>
      <c r="F70" s="30"/>
      <c r="G70" s="30"/>
      <c r="H70" s="30"/>
      <c r="I70" s="30"/>
      <c r="J70" s="30"/>
      <c r="K70" s="30"/>
      <c r="L70" s="30"/>
    </row>
    <row r="71" spans="1:12" ht="16">
      <c r="B71" s="30"/>
      <c r="C71" s="30"/>
      <c r="D71" s="30"/>
      <c r="E71" s="30"/>
      <c r="F71" s="30"/>
      <c r="G71" s="30"/>
      <c r="H71" s="30"/>
      <c r="I71" s="30"/>
      <c r="J71" s="30"/>
      <c r="K71" s="30"/>
      <c r="L71" s="30"/>
    </row>
    <row r="72" spans="1:12" ht="16">
      <c r="B72" s="30"/>
      <c r="C72" s="30"/>
      <c r="D72" s="30"/>
      <c r="E72" s="30"/>
      <c r="F72" s="30"/>
      <c r="G72" s="30"/>
      <c r="H72" s="30"/>
      <c r="I72" s="30"/>
      <c r="J72" s="30"/>
      <c r="K72" s="30"/>
      <c r="L72" s="30"/>
    </row>
    <row r="73" spans="1:12" ht="16">
      <c r="B73" s="30"/>
      <c r="C73" s="30"/>
      <c r="D73" s="30"/>
      <c r="E73" s="30"/>
      <c r="F73" s="30"/>
      <c r="G73" s="30"/>
      <c r="H73" s="30"/>
      <c r="I73" s="30"/>
      <c r="J73" s="30"/>
      <c r="K73" s="30"/>
      <c r="L73" s="30"/>
    </row>
    <row r="74" spans="1:12" ht="16">
      <c r="B74" s="30"/>
      <c r="C74" s="30"/>
      <c r="D74" s="30"/>
      <c r="E74" s="30"/>
      <c r="F74" s="30"/>
      <c r="G74" s="30"/>
      <c r="H74" s="30"/>
      <c r="I74" s="30"/>
      <c r="J74" s="30"/>
      <c r="K74" s="30"/>
      <c r="L74" s="30"/>
    </row>
    <row r="75" spans="1:12" ht="16">
      <c r="B75" s="30"/>
      <c r="C75" s="30"/>
      <c r="D75" s="30"/>
      <c r="E75" s="30"/>
      <c r="F75" s="30"/>
      <c r="G75" s="30"/>
      <c r="H75" s="30"/>
      <c r="I75" s="30"/>
      <c r="J75" s="30"/>
      <c r="K75" s="30"/>
      <c r="L75" s="30"/>
    </row>
    <row r="76" spans="1:12" ht="16">
      <c r="B76" s="30"/>
      <c r="C76" s="30"/>
      <c r="D76" s="30"/>
      <c r="E76" s="30"/>
      <c r="F76" s="30"/>
      <c r="G76" s="30"/>
      <c r="H76" s="30"/>
      <c r="I76" s="30"/>
      <c r="J76" s="30"/>
      <c r="K76" s="30"/>
      <c r="L76" s="30"/>
    </row>
    <row r="77" spans="1:12" ht="16">
      <c r="B77" s="30"/>
      <c r="C77" s="30"/>
      <c r="D77" s="30"/>
      <c r="E77" s="30"/>
      <c r="F77" s="30"/>
      <c r="G77" s="30"/>
      <c r="H77" s="30"/>
      <c r="I77" s="30"/>
      <c r="J77" s="30"/>
      <c r="K77" s="30"/>
      <c r="L77" s="30"/>
    </row>
    <row r="78" spans="1:12" ht="16">
      <c r="B78" s="30"/>
      <c r="C78" s="30"/>
      <c r="D78" s="30"/>
      <c r="E78" s="30"/>
      <c r="F78" s="30"/>
      <c r="G78" s="30"/>
      <c r="H78" s="30"/>
      <c r="I78" s="30"/>
      <c r="J78" s="30"/>
      <c r="K78" s="30"/>
      <c r="L78" s="30"/>
    </row>
    <row r="79" spans="1:12" ht="16">
      <c r="B79" s="30"/>
      <c r="C79" s="30"/>
      <c r="D79" s="30"/>
      <c r="E79" s="30"/>
      <c r="F79" s="30"/>
      <c r="G79" s="30"/>
      <c r="H79" s="30"/>
      <c r="I79" s="30"/>
    </row>
    <row r="80" spans="1:12" ht="16">
      <c r="B80" s="30"/>
      <c r="C80" s="30"/>
      <c r="D80" s="30"/>
      <c r="E80" s="30"/>
      <c r="F80" s="30"/>
      <c r="G80" s="30"/>
      <c r="H80" s="30"/>
      <c r="I80" s="30"/>
    </row>
    <row r="81" spans="2:9" ht="16">
      <c r="B81" s="30"/>
      <c r="C81" s="30"/>
      <c r="D81" s="30"/>
      <c r="E81" s="30"/>
      <c r="F81" s="30"/>
      <c r="G81" s="30"/>
      <c r="H81" s="30"/>
      <c r="I81" s="30"/>
    </row>
    <row r="82" spans="2:9" ht="16">
      <c r="B82" s="30"/>
      <c r="C82" s="30"/>
      <c r="D82" s="30"/>
      <c r="E82" s="30"/>
      <c r="F82" s="30"/>
      <c r="G82" s="30"/>
      <c r="H82" s="30"/>
      <c r="I82" s="30"/>
    </row>
    <row r="83" spans="2:9" ht="16">
      <c r="B83" s="30"/>
      <c r="C83" s="30"/>
      <c r="D83" s="30"/>
      <c r="E83" s="30"/>
      <c r="F83" s="30"/>
      <c r="G83" s="30"/>
      <c r="H83" s="30"/>
      <c r="I83" s="30"/>
    </row>
    <row r="84" spans="2:9" ht="16">
      <c r="B84" s="30"/>
      <c r="C84" s="30"/>
      <c r="D84" s="30"/>
      <c r="E84" s="30"/>
      <c r="F84" s="30"/>
      <c r="G84" s="30"/>
      <c r="H84" s="30"/>
      <c r="I84" s="30"/>
    </row>
    <row r="85" spans="2:9" ht="16">
      <c r="B85" s="30"/>
      <c r="C85" s="30"/>
      <c r="D85" s="30"/>
      <c r="E85" s="30"/>
      <c r="F85" s="30"/>
      <c r="G85" s="30"/>
      <c r="H85" s="30"/>
      <c r="I85" s="30"/>
    </row>
    <row r="86" spans="2:9" ht="16">
      <c r="B86" s="30"/>
      <c r="C86" s="30"/>
      <c r="D86" s="30"/>
      <c r="E86" s="30"/>
      <c r="F86" s="30"/>
      <c r="G86" s="30"/>
      <c r="H86" s="30"/>
      <c r="I86" s="30"/>
    </row>
    <row r="87" spans="2:9" ht="16">
      <c r="B87" s="30"/>
      <c r="C87" s="30"/>
      <c r="D87" s="30"/>
      <c r="E87" s="30"/>
      <c r="F87" s="30"/>
      <c r="G87" s="30"/>
      <c r="H87" s="30"/>
      <c r="I87" s="30"/>
    </row>
    <row r="88" spans="2:9" ht="16">
      <c r="B88" s="30"/>
      <c r="C88" s="30"/>
      <c r="D88" s="30"/>
      <c r="E88" s="30"/>
      <c r="F88" s="30"/>
      <c r="G88" s="30"/>
      <c r="H88" s="30"/>
      <c r="I88" s="30"/>
    </row>
    <row r="89" spans="2:9" ht="16">
      <c r="B89" s="30"/>
      <c r="C89" s="30"/>
      <c r="D89" s="30"/>
      <c r="E89" s="30"/>
      <c r="F89" s="30"/>
      <c r="G89" s="30"/>
      <c r="H89" s="30"/>
      <c r="I89" s="30"/>
    </row>
    <row r="90" spans="2:9" ht="16">
      <c r="B90" s="30"/>
      <c r="C90" s="30"/>
      <c r="D90" s="30"/>
      <c r="E90" s="30"/>
      <c r="F90" s="30"/>
      <c r="G90" s="30"/>
      <c r="H90" s="30"/>
      <c r="I90" s="30"/>
    </row>
    <row r="91" spans="2:9" ht="16">
      <c r="B91" s="30"/>
      <c r="C91" s="30"/>
      <c r="D91" s="30"/>
      <c r="E91" s="30"/>
      <c r="F91" s="30"/>
      <c r="G91" s="30"/>
      <c r="H91" s="30"/>
      <c r="I91" s="30"/>
    </row>
    <row r="92" spans="2:9" ht="16">
      <c r="B92" s="30"/>
      <c r="C92" s="30"/>
      <c r="D92" s="30"/>
      <c r="E92" s="30"/>
      <c r="F92" s="30"/>
      <c r="G92" s="30"/>
      <c r="H92" s="30"/>
      <c r="I92" s="30"/>
    </row>
  </sheetData>
  <sheetProtection sheet="1" objects="1" scenarios="1"/>
  <mergeCells count="95">
    <mergeCell ref="B55:C55"/>
    <mergeCell ref="E55:G55"/>
    <mergeCell ref="B54:I54"/>
    <mergeCell ref="A64:I64"/>
    <mergeCell ref="E27:E28"/>
    <mergeCell ref="H27:H28"/>
    <mergeCell ref="B30:G30"/>
    <mergeCell ref="B31:H31"/>
    <mergeCell ref="B35:G35"/>
    <mergeCell ref="B36:G36"/>
    <mergeCell ref="B39:D40"/>
    <mergeCell ref="E39:E40"/>
    <mergeCell ref="F39:G40"/>
    <mergeCell ref="H39:H40"/>
    <mergeCell ref="I39:I42"/>
    <mergeCell ref="F33:G34"/>
    <mergeCell ref="A17:A24"/>
    <mergeCell ref="A25:A49"/>
    <mergeCell ref="A51:A56"/>
    <mergeCell ref="B25:I25"/>
    <mergeCell ref="B1:I1"/>
    <mergeCell ref="F5:H5"/>
    <mergeCell ref="I21:I22"/>
    <mergeCell ref="B6:E6"/>
    <mergeCell ref="F6:H6"/>
    <mergeCell ref="H16:I16"/>
    <mergeCell ref="B2:I2"/>
    <mergeCell ref="I17:I18"/>
    <mergeCell ref="B15:G15"/>
    <mergeCell ref="I4:I5"/>
    <mergeCell ref="B8:C8"/>
    <mergeCell ref="D8:E8"/>
    <mergeCell ref="D10:E10"/>
    <mergeCell ref="D11:E11"/>
    <mergeCell ref="D12:E12"/>
    <mergeCell ref="D13:E13"/>
    <mergeCell ref="A1:A7"/>
    <mergeCell ref="A8:A16"/>
    <mergeCell ref="B7:H7"/>
    <mergeCell ref="B16:G16"/>
    <mergeCell ref="B14:C14"/>
    <mergeCell ref="D14:E14"/>
    <mergeCell ref="B9:C9"/>
    <mergeCell ref="B10:C10"/>
    <mergeCell ref="B23:H23"/>
    <mergeCell ref="B4:E4"/>
    <mergeCell ref="B19:E20"/>
    <mergeCell ref="F19:H20"/>
    <mergeCell ref="F21:H22"/>
    <mergeCell ref="F4:H4"/>
    <mergeCell ref="B18:E18"/>
    <mergeCell ref="F17:H17"/>
    <mergeCell ref="F18:H18"/>
    <mergeCell ref="B11:C11"/>
    <mergeCell ref="B12:C12"/>
    <mergeCell ref="B13:C13"/>
    <mergeCell ref="D9:E9"/>
    <mergeCell ref="B3:I3"/>
    <mergeCell ref="B51:H51"/>
    <mergeCell ref="B52:H52"/>
    <mergeCell ref="B5:E5"/>
    <mergeCell ref="B43:H43"/>
    <mergeCell ref="B47:G47"/>
    <mergeCell ref="B48:G48"/>
    <mergeCell ref="B49:H49"/>
    <mergeCell ref="I45:I48"/>
    <mergeCell ref="B17:E17"/>
    <mergeCell ref="B45:D46"/>
    <mergeCell ref="E45:E46"/>
    <mergeCell ref="F45:G46"/>
    <mergeCell ref="H45:H46"/>
    <mergeCell ref="I19:I20"/>
    <mergeCell ref="B24:H24"/>
    <mergeCell ref="I33:I36"/>
    <mergeCell ref="I27:I30"/>
    <mergeCell ref="B33:D34"/>
    <mergeCell ref="E33:E34"/>
    <mergeCell ref="F27:G28"/>
    <mergeCell ref="B27:D28"/>
    <mergeCell ref="A59:I61"/>
    <mergeCell ref="J21:J22"/>
    <mergeCell ref="J44:J49"/>
    <mergeCell ref="J38:J43"/>
    <mergeCell ref="J32:J37"/>
    <mergeCell ref="J26:J31"/>
    <mergeCell ref="B38:I38"/>
    <mergeCell ref="B37:H37"/>
    <mergeCell ref="B29:G29"/>
    <mergeCell ref="B21:E22"/>
    <mergeCell ref="B44:I44"/>
    <mergeCell ref="B41:G41"/>
    <mergeCell ref="B42:G42"/>
    <mergeCell ref="H33:H34"/>
    <mergeCell ref="B32:I32"/>
    <mergeCell ref="B26:I26"/>
  </mergeCells>
  <phoneticPr fontId="14" type="noConversion"/>
  <dataValidations count="2">
    <dataValidation type="list" allowBlank="1" showInputMessage="1" showErrorMessage="1" sqref="F18:H18" xr:uid="{00000000-0002-0000-0300-000001000000}">
      <formula1>$K$17:$K$18</formula1>
    </dataValidation>
    <dataValidation type="list" allowBlank="1" showInputMessage="1" showErrorMessage="1" sqref="F5:H5" xr:uid="{902FFB9F-E169-4D4D-98DA-12699C6E89ED}">
      <formula1>$L$5:$L$14</formula1>
    </dataValidation>
  </dataValidations>
  <pageMargins left="0.7" right="0.7" top="0.75" bottom="0.75" header="0.3" footer="0.3"/>
  <pageSetup scale="50"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0"/>
  <sheetViews>
    <sheetView workbookViewId="0">
      <selection activeCell="B1" sqref="B1:L20"/>
    </sheetView>
  </sheetViews>
  <sheetFormatPr baseColWidth="10" defaultRowHeight="14"/>
  <cols>
    <col min="1" max="1" width="5" bestFit="1" customWidth="1"/>
    <col min="2" max="2" width="7.5703125" bestFit="1" customWidth="1"/>
    <col min="3" max="5" width="6.5703125" customWidth="1"/>
    <col min="6" max="6" width="5.42578125" bestFit="1" customWidth="1"/>
    <col min="7" max="7" width="13" customWidth="1"/>
    <col min="8" max="8" width="7" bestFit="1" customWidth="1"/>
    <col min="9" max="9" width="7.85546875" customWidth="1"/>
    <col min="10" max="10" width="7" bestFit="1" customWidth="1"/>
    <col min="11" max="11" width="6.28515625" bestFit="1" customWidth="1"/>
    <col min="12" max="12" width="4.5703125" bestFit="1" customWidth="1"/>
    <col min="13" max="13" width="4.85546875" bestFit="1" customWidth="1"/>
    <col min="14" max="14" width="4.5703125" bestFit="1" customWidth="1"/>
    <col min="15" max="15" width="6.7109375" bestFit="1" customWidth="1"/>
    <col min="16" max="16" width="5.5703125" bestFit="1" customWidth="1"/>
  </cols>
  <sheetData>
    <row r="1" spans="1:16">
      <c r="A1" s="230"/>
      <c r="B1" s="230"/>
      <c r="C1" s="227" t="s">
        <v>20</v>
      </c>
      <c r="D1" s="228"/>
      <c r="E1" s="228"/>
      <c r="F1" s="237"/>
      <c r="G1" s="224" t="s">
        <v>21</v>
      </c>
      <c r="H1" s="236"/>
      <c r="I1" s="230"/>
      <c r="J1" s="230"/>
      <c r="K1" s="230"/>
      <c r="L1" s="230"/>
      <c r="M1" s="230"/>
      <c r="N1" s="230"/>
      <c r="O1" s="230"/>
      <c r="P1" s="230"/>
    </row>
    <row r="2" spans="1:16">
      <c r="A2" s="230"/>
      <c r="B2" s="230"/>
      <c r="C2" s="228"/>
      <c r="D2" s="228"/>
      <c r="E2" s="228"/>
      <c r="F2" s="237"/>
      <c r="G2" s="225"/>
      <c r="H2" s="236"/>
      <c r="I2" s="230"/>
      <c r="J2" s="230"/>
      <c r="K2" s="230"/>
      <c r="L2" s="230"/>
      <c r="M2" s="230"/>
      <c r="N2" s="230"/>
      <c r="O2" s="230"/>
      <c r="P2" s="230"/>
    </row>
    <row r="3" spans="1:16">
      <c r="A3" s="230"/>
      <c r="B3" s="231"/>
      <c r="C3" s="229"/>
      <c r="D3" s="229"/>
      <c r="E3" s="229"/>
      <c r="F3" s="238"/>
      <c r="G3" s="226"/>
      <c r="H3" s="239"/>
      <c r="I3" s="231"/>
      <c r="J3" s="231"/>
      <c r="K3" s="231"/>
      <c r="L3" s="231"/>
      <c r="M3" s="230"/>
      <c r="N3" s="230"/>
      <c r="O3" s="230"/>
      <c r="P3" s="230"/>
    </row>
    <row r="4" spans="1:16" ht="29">
      <c r="A4" s="232"/>
      <c r="B4" s="233" t="s">
        <v>24</v>
      </c>
      <c r="C4" s="3" t="s">
        <v>25</v>
      </c>
      <c r="D4" s="3" t="s">
        <v>27</v>
      </c>
      <c r="E4" s="3" t="s">
        <v>28</v>
      </c>
      <c r="F4" s="3" t="s">
        <v>29</v>
      </c>
      <c r="G4" s="6" t="s">
        <v>34</v>
      </c>
      <c r="H4" s="3" t="s">
        <v>40</v>
      </c>
      <c r="I4" s="3" t="s">
        <v>43</v>
      </c>
      <c r="J4" s="10" t="s">
        <v>46</v>
      </c>
      <c r="K4" s="3" t="s">
        <v>2</v>
      </c>
      <c r="L4" s="3" t="s">
        <v>2</v>
      </c>
      <c r="M4" s="236" t="s">
        <v>32</v>
      </c>
      <c r="N4" s="230" t="s">
        <v>3</v>
      </c>
      <c r="O4" s="223">
        <v>37103</v>
      </c>
      <c r="P4" s="223">
        <v>37102</v>
      </c>
    </row>
    <row r="5" spans="1:16" ht="15">
      <c r="A5" s="232"/>
      <c r="B5" s="234"/>
      <c r="C5" s="4" t="s">
        <v>26</v>
      </c>
      <c r="D5" s="4" t="s">
        <v>25</v>
      </c>
      <c r="E5" s="4" t="s">
        <v>26</v>
      </c>
      <c r="F5" s="4" t="s">
        <v>30</v>
      </c>
      <c r="G5" s="7" t="s">
        <v>35</v>
      </c>
      <c r="H5" s="4" t="s">
        <v>32</v>
      </c>
      <c r="I5" s="4" t="s">
        <v>44</v>
      </c>
      <c r="J5" s="11" t="s">
        <v>47</v>
      </c>
      <c r="K5" s="4" t="s">
        <v>48</v>
      </c>
      <c r="L5" s="4" t="s">
        <v>22</v>
      </c>
      <c r="M5" s="236"/>
      <c r="N5" s="230"/>
      <c r="O5" s="223"/>
      <c r="P5" s="223"/>
    </row>
    <row r="6" spans="1:16" ht="29">
      <c r="A6" s="232"/>
      <c r="B6" s="234"/>
      <c r="C6" s="4"/>
      <c r="D6" s="4" t="s">
        <v>26</v>
      </c>
      <c r="E6" s="4"/>
      <c r="F6" s="4" t="s">
        <v>23</v>
      </c>
      <c r="G6" s="7" t="s">
        <v>36</v>
      </c>
      <c r="H6" s="9"/>
      <c r="I6" s="4" t="s">
        <v>45</v>
      </c>
      <c r="J6" s="11" t="s">
        <v>48</v>
      </c>
      <c r="K6" s="4" t="s">
        <v>32</v>
      </c>
      <c r="L6" s="4" t="s">
        <v>32</v>
      </c>
      <c r="M6" s="236"/>
      <c r="N6" s="230"/>
      <c r="O6" s="223"/>
      <c r="P6" s="223"/>
    </row>
    <row r="7" spans="1:16" ht="13" customHeight="1">
      <c r="A7" s="232"/>
      <c r="B7" s="234"/>
      <c r="C7" s="4"/>
      <c r="D7" s="4"/>
      <c r="E7" s="4"/>
      <c r="F7" s="4" t="s">
        <v>31</v>
      </c>
      <c r="G7" s="7" t="s">
        <v>37</v>
      </c>
      <c r="H7" s="9"/>
      <c r="I7" s="9"/>
      <c r="J7" s="11" t="s">
        <v>1</v>
      </c>
      <c r="K7" s="4"/>
      <c r="L7" s="4"/>
      <c r="M7" s="236"/>
      <c r="N7" s="230"/>
      <c r="O7" s="223"/>
      <c r="P7" s="223"/>
    </row>
    <row r="8" spans="1:16" ht="15">
      <c r="A8" s="232"/>
      <c r="B8" s="234"/>
      <c r="C8" s="4"/>
      <c r="D8" s="4"/>
      <c r="E8" s="4"/>
      <c r="F8" s="4" t="s">
        <v>32</v>
      </c>
      <c r="G8" s="7" t="s">
        <v>38</v>
      </c>
      <c r="H8" s="4" t="s">
        <v>41</v>
      </c>
      <c r="I8" s="4" t="s">
        <v>41</v>
      </c>
      <c r="J8" s="11"/>
      <c r="K8" s="4"/>
      <c r="L8" s="4"/>
      <c r="M8" s="236"/>
      <c r="N8" s="230"/>
      <c r="O8" s="223"/>
      <c r="P8" s="223"/>
    </row>
    <row r="9" spans="1:16" ht="15">
      <c r="A9" s="232"/>
      <c r="B9" s="235"/>
      <c r="C9" s="5"/>
      <c r="D9" s="5"/>
      <c r="E9" s="5"/>
      <c r="F9" s="5" t="s">
        <v>33</v>
      </c>
      <c r="G9" s="8" t="s">
        <v>39</v>
      </c>
      <c r="H9" s="5" t="s">
        <v>42</v>
      </c>
      <c r="I9" s="5" t="s">
        <v>42</v>
      </c>
      <c r="J9" s="12"/>
      <c r="K9" s="5"/>
      <c r="L9" s="5"/>
      <c r="M9" s="236"/>
      <c r="N9" s="230"/>
      <c r="O9" s="223"/>
      <c r="P9" s="223"/>
    </row>
    <row r="10" spans="1:16" ht="16">
      <c r="A10" s="2"/>
      <c r="B10" s="13"/>
      <c r="C10" s="29">
        <v>34327</v>
      </c>
      <c r="D10" s="29">
        <v>34328</v>
      </c>
      <c r="E10" s="29">
        <v>33969</v>
      </c>
      <c r="F10" s="14"/>
      <c r="G10" s="13"/>
      <c r="H10" s="13"/>
      <c r="I10" s="13"/>
      <c r="J10" s="15"/>
      <c r="K10" s="16"/>
      <c r="L10" s="16"/>
      <c r="M10" s="2"/>
      <c r="N10" s="2"/>
      <c r="O10" s="2"/>
      <c r="P10" s="2"/>
    </row>
    <row r="11" spans="1:16" ht="16">
      <c r="A11" s="19">
        <v>2008</v>
      </c>
      <c r="B11" s="20" t="s">
        <v>11</v>
      </c>
      <c r="C11" s="21" t="s">
        <v>9</v>
      </c>
      <c r="D11" s="21" t="s">
        <v>10</v>
      </c>
      <c r="E11" s="21" t="s">
        <v>9</v>
      </c>
      <c r="F11" s="21">
        <v>3</v>
      </c>
      <c r="G11" s="21">
        <v>6</v>
      </c>
      <c r="H11" s="21">
        <v>25</v>
      </c>
      <c r="I11" s="21">
        <v>34</v>
      </c>
      <c r="J11" s="22">
        <v>1672.4</v>
      </c>
      <c r="K11" s="20">
        <v>227</v>
      </c>
      <c r="L11" s="20">
        <v>113</v>
      </c>
      <c r="M11" s="2">
        <v>365</v>
      </c>
      <c r="N11" s="2">
        <v>104</v>
      </c>
      <c r="O11" s="2" t="s">
        <v>10</v>
      </c>
      <c r="P11" s="2" t="s">
        <v>10</v>
      </c>
    </row>
    <row r="12" spans="1:16" ht="16">
      <c r="A12" s="19">
        <v>2009</v>
      </c>
      <c r="B12" s="20" t="s">
        <v>12</v>
      </c>
      <c r="C12" s="21" t="s">
        <v>10</v>
      </c>
      <c r="D12" s="21" t="s">
        <v>4</v>
      </c>
      <c r="E12" s="21" t="s">
        <v>10</v>
      </c>
      <c r="F12" s="21">
        <v>2</v>
      </c>
      <c r="G12" s="21">
        <v>6</v>
      </c>
      <c r="H12" s="21">
        <v>25</v>
      </c>
      <c r="I12" s="21">
        <v>33</v>
      </c>
      <c r="J12" s="22">
        <v>1679.8</v>
      </c>
      <c r="K12" s="20">
        <v>227</v>
      </c>
      <c r="L12" s="20">
        <v>113</v>
      </c>
      <c r="M12" s="2">
        <v>365</v>
      </c>
      <c r="N12" s="2">
        <v>105</v>
      </c>
      <c r="O12" s="2" t="s">
        <v>4</v>
      </c>
      <c r="P12" s="2" t="s">
        <v>4</v>
      </c>
    </row>
    <row r="13" spans="1:16" ht="16">
      <c r="A13" s="2">
        <v>2010</v>
      </c>
      <c r="B13" s="16" t="s">
        <v>13</v>
      </c>
      <c r="C13" s="17" t="s">
        <v>4</v>
      </c>
      <c r="D13" s="17" t="s">
        <v>5</v>
      </c>
      <c r="E13" s="17" t="s">
        <v>4</v>
      </c>
      <c r="F13" s="17">
        <v>0</v>
      </c>
      <c r="G13" s="17">
        <v>6</v>
      </c>
      <c r="H13" s="17">
        <v>25</v>
      </c>
      <c r="I13" s="17">
        <v>31</v>
      </c>
      <c r="J13" s="18">
        <v>1694.6</v>
      </c>
      <c r="K13" s="16">
        <v>229</v>
      </c>
      <c r="L13" s="16">
        <v>111</v>
      </c>
      <c r="M13" s="2">
        <v>365</v>
      </c>
      <c r="N13" s="2">
        <v>105</v>
      </c>
      <c r="O13" s="2" t="s">
        <v>5</v>
      </c>
      <c r="P13" s="2" t="s">
        <v>5</v>
      </c>
    </row>
    <row r="14" spans="1:16" ht="16">
      <c r="A14" s="2">
        <v>2011</v>
      </c>
      <c r="B14" s="16" t="s">
        <v>14</v>
      </c>
      <c r="C14" s="17" t="s">
        <v>5</v>
      </c>
      <c r="D14" s="17" t="s">
        <v>6</v>
      </c>
      <c r="E14" s="17" t="s">
        <v>5</v>
      </c>
      <c r="F14" s="17">
        <v>1</v>
      </c>
      <c r="G14" s="17">
        <v>6</v>
      </c>
      <c r="H14" s="17">
        <v>25</v>
      </c>
      <c r="I14" s="17">
        <v>32</v>
      </c>
      <c r="J14" s="18">
        <v>1687.2</v>
      </c>
      <c r="K14" s="16">
        <v>230</v>
      </c>
      <c r="L14" s="16">
        <v>111</v>
      </c>
      <c r="M14" s="2">
        <v>366</v>
      </c>
      <c r="N14" s="2">
        <v>104</v>
      </c>
      <c r="O14" s="2" t="s">
        <v>6</v>
      </c>
      <c r="P14" s="2" t="s">
        <v>7</v>
      </c>
    </row>
    <row r="15" spans="1:16" ht="16">
      <c r="A15" s="2">
        <v>2012</v>
      </c>
      <c r="B15" s="16" t="s">
        <v>15</v>
      </c>
      <c r="C15" s="17" t="s">
        <v>7</v>
      </c>
      <c r="D15" s="17" t="s">
        <v>8</v>
      </c>
      <c r="E15" s="17" t="s">
        <v>7</v>
      </c>
      <c r="F15" s="17">
        <v>3</v>
      </c>
      <c r="G15" s="17">
        <v>6</v>
      </c>
      <c r="H15" s="17">
        <v>25</v>
      </c>
      <c r="I15" s="17">
        <v>34</v>
      </c>
      <c r="J15" s="18">
        <v>1672.4</v>
      </c>
      <c r="K15" s="16">
        <v>227</v>
      </c>
      <c r="L15" s="16">
        <v>113</v>
      </c>
      <c r="M15" s="2">
        <v>365</v>
      </c>
      <c r="N15" s="2">
        <v>104</v>
      </c>
      <c r="O15" s="2" t="s">
        <v>8</v>
      </c>
      <c r="P15" s="2" t="s">
        <v>8</v>
      </c>
    </row>
    <row r="16" spans="1:16" ht="16">
      <c r="A16" s="2">
        <v>2013</v>
      </c>
      <c r="B16" s="16" t="s">
        <v>16</v>
      </c>
      <c r="C16" s="25" t="str">
        <f>CHOOSE(WEEKDAY(DATE(A16,12,25)),"sø","ma","ti","on","to","fr","lø")</f>
        <v>on</v>
      </c>
      <c r="D16" s="25" t="str">
        <f>CHOOSE(WEEKDAY(DATE($A16,12,26)),"sø","ma","ti","on","to","fr","lø")</f>
        <v>to</v>
      </c>
      <c r="E16" s="25" t="str">
        <f>CHOOSE(WEEKDAY(DATE($A16+1,1,1)),"sø","ma","ti","on","to","fr","lø")</f>
        <v>on</v>
      </c>
      <c r="F16" s="25">
        <f>3-((MID(C16,2,1)="ø")*2+(MID(D16,2,1)="ø"))</f>
        <v>3</v>
      </c>
      <c r="G16" s="25">
        <v>6</v>
      </c>
      <c r="H16" s="25">
        <v>25</v>
      </c>
      <c r="I16" s="25">
        <f>F16+G16+H16</f>
        <v>34</v>
      </c>
      <c r="J16" s="26">
        <f>1924-I16*7.4</f>
        <v>1672.4</v>
      </c>
      <c r="K16" s="27">
        <f>M16-N16-I16</f>
        <v>227</v>
      </c>
      <c r="L16" s="27">
        <f>M16-K16-H16</f>
        <v>113</v>
      </c>
      <c r="M16" s="28">
        <v>365</v>
      </c>
      <c r="N16" s="28">
        <v>104</v>
      </c>
      <c r="O16" s="28" t="str">
        <f>CHOOSE(WEEKDAY(DATE($A16,8,1)),"sø","ma","ti","on","to","fr","lø")</f>
        <v>to</v>
      </c>
      <c r="P16" s="28" t="str">
        <f>CHOOSE(WEEKDAY(DATE($A16+1,7,31)),"sø","ma","ti","on","to","fr","lø")</f>
        <v>to</v>
      </c>
    </row>
    <row r="17" spans="1:16" ht="16">
      <c r="A17" s="2">
        <v>2014</v>
      </c>
      <c r="B17" s="16" t="s">
        <v>17</v>
      </c>
      <c r="C17" s="25" t="str">
        <f>CHOOSE(WEEKDAY(DATE(A17,12,25)),"sø","ma","ti","on","to","fr","lø")</f>
        <v>to</v>
      </c>
      <c r="D17" s="25" t="str">
        <f>CHOOSE(WEEKDAY(DATE($A17,12,26)),"sø","ma","ti","on","to","fr","lø")</f>
        <v>fr</v>
      </c>
      <c r="E17" s="25" t="str">
        <f>CHOOSE(WEEKDAY(DATE($A17+1,1,1)),"sø","ma","ti","on","to","fr","lø")</f>
        <v>to</v>
      </c>
      <c r="F17" s="25">
        <f>3-((MID(C17,2,1)="ø")*2+(MID(D17,2,1)="ø"))</f>
        <v>3</v>
      </c>
      <c r="G17" s="25">
        <v>6</v>
      </c>
      <c r="H17" s="25">
        <v>25</v>
      </c>
      <c r="I17" s="25">
        <f>F17+G17+H17</f>
        <v>34</v>
      </c>
      <c r="J17" s="26">
        <f>1924-I17*7.4</f>
        <v>1672.4</v>
      </c>
      <c r="K17" s="27">
        <f>M17-N17-I17</f>
        <v>227</v>
      </c>
      <c r="L17" s="27">
        <f>M17-K17-H17</f>
        <v>113</v>
      </c>
      <c r="M17" s="28">
        <v>365</v>
      </c>
      <c r="N17" s="28">
        <v>104</v>
      </c>
      <c r="O17" s="28" t="str">
        <f>CHOOSE(WEEKDAY(DATE($A17,8,1)),"sø","ma","ti","on","to","fr","lø")</f>
        <v>fr</v>
      </c>
      <c r="P17" s="28" t="str">
        <f>CHOOSE(WEEKDAY(DATE($A17+1,7,31)),"sø","ma","ti","on","to","fr","lø")</f>
        <v>fr</v>
      </c>
    </row>
    <row r="18" spans="1:16" ht="16">
      <c r="A18" s="2">
        <v>2015</v>
      </c>
      <c r="B18" s="16" t="s">
        <v>18</v>
      </c>
      <c r="C18" s="25" t="str">
        <f>CHOOSE(WEEKDAY(DATE(A18,12,25)),"sø","ma","ti","on","to","fr","lø")</f>
        <v>fr</v>
      </c>
      <c r="D18" s="25" t="str">
        <f>CHOOSE(WEEKDAY(DATE($A18,12,26)),"sø","ma","ti","on","to","fr","lø")</f>
        <v>lø</v>
      </c>
      <c r="E18" s="25" t="str">
        <f>CHOOSE(WEEKDAY(DATE($A18+1,1,1)),"sø","ma","ti","on","to","fr","lø")</f>
        <v>fr</v>
      </c>
      <c r="F18" s="25">
        <f>3-((MID(C18,2,1)="ø")*2+(MID(D18,2,1)="ø"))</f>
        <v>2</v>
      </c>
      <c r="G18" s="25">
        <v>6</v>
      </c>
      <c r="H18" s="25">
        <v>25</v>
      </c>
      <c r="I18" s="25">
        <f>F18+G18+H18</f>
        <v>33</v>
      </c>
      <c r="J18" s="26">
        <f>1924-I18*7.4</f>
        <v>1679.8</v>
      </c>
      <c r="K18" s="27">
        <f>M18-N18-I18</f>
        <v>229</v>
      </c>
      <c r="L18" s="27">
        <f>M18-K18-H18</f>
        <v>112</v>
      </c>
      <c r="M18" s="28">
        <v>366</v>
      </c>
      <c r="N18" s="28">
        <v>104</v>
      </c>
      <c r="O18" s="28" t="str">
        <f>CHOOSE(WEEKDAY(DATE($A18,8,1)),"sø","ma","ti","on","to","fr","lø")</f>
        <v>lø</v>
      </c>
      <c r="P18" s="28" t="str">
        <f>CHOOSE(WEEKDAY(DATE($A18+1,7,31)),"sø","ma","ti","on","to","fr","lø")</f>
        <v>sø</v>
      </c>
    </row>
    <row r="19" spans="1:16" ht="16">
      <c r="A19" s="2">
        <v>2016</v>
      </c>
      <c r="B19" s="16" t="s">
        <v>19</v>
      </c>
      <c r="C19" s="25" t="str">
        <f>CHOOSE(WEEKDAY(DATE(A19,12,25)),"sø","ma","ti","on","to","fr","lø")</f>
        <v>sø</v>
      </c>
      <c r="D19" s="25" t="str">
        <f>CHOOSE(WEEKDAY(DATE($A19,12,26)),"sø","ma","ti","on","to","fr","lø")</f>
        <v>ma</v>
      </c>
      <c r="E19" s="25" t="str">
        <f>CHOOSE(WEEKDAY(DATE($A19+1,1,1)),"sø","ma","ti","on","to","fr","lø")</f>
        <v>sø</v>
      </c>
      <c r="F19" s="25">
        <f>3-((MID(C19,2,1)="ø")*2+(MID(D19,2,1)="ø"))</f>
        <v>1</v>
      </c>
      <c r="G19" s="25">
        <v>6</v>
      </c>
      <c r="H19" s="25">
        <v>25</v>
      </c>
      <c r="I19" s="25">
        <f>F19+G19+H19</f>
        <v>32</v>
      </c>
      <c r="J19" s="26">
        <f>1924-I19*7.4</f>
        <v>1687.2</v>
      </c>
      <c r="K19" s="27">
        <f>M19-N19-I19</f>
        <v>229</v>
      </c>
      <c r="L19" s="27">
        <f>M19-K19-H19</f>
        <v>111</v>
      </c>
      <c r="M19" s="28">
        <v>365</v>
      </c>
      <c r="N19" s="28">
        <v>104</v>
      </c>
      <c r="O19" s="28" t="str">
        <f>CHOOSE(WEEKDAY(DATE($A19,8,1)),"sø","ma","ti","on","to","fr","lø")</f>
        <v>ma</v>
      </c>
      <c r="P19" s="28" t="str">
        <f>CHOOSE(WEEKDAY(DATE($A19+1,7,31)),"sø","ma","ti","on","to","fr","lø")</f>
        <v>ma</v>
      </c>
    </row>
    <row r="20" spans="1:16" ht="16">
      <c r="A20" s="2"/>
      <c r="B20" s="2"/>
      <c r="C20" s="2"/>
      <c r="D20" s="2"/>
      <c r="E20" s="2"/>
      <c r="F20" s="2"/>
      <c r="G20" s="2"/>
      <c r="H20" s="2"/>
      <c r="I20" s="23" t="s">
        <v>0</v>
      </c>
      <c r="J20" s="24">
        <f>AVERAGE(J11:J19)</f>
        <v>1679.8</v>
      </c>
      <c r="K20" s="2"/>
      <c r="L20" s="2"/>
      <c r="M20" s="2"/>
      <c r="N20" s="2"/>
      <c r="O20" s="2"/>
      <c r="P20" s="2"/>
    </row>
  </sheetData>
  <mergeCells count="20">
    <mergeCell ref="A4:A9"/>
    <mergeCell ref="B4:B9"/>
    <mergeCell ref="M4:M9"/>
    <mergeCell ref="N4:N9"/>
    <mergeCell ref="K1:K3"/>
    <mergeCell ref="L1:L3"/>
    <mergeCell ref="A1:A3"/>
    <mergeCell ref="B1:B3"/>
    <mergeCell ref="F1:F3"/>
    <mergeCell ref="H1:H3"/>
    <mergeCell ref="O4:O9"/>
    <mergeCell ref="P4:P9"/>
    <mergeCell ref="G1:G3"/>
    <mergeCell ref="C1:E3"/>
    <mergeCell ref="M1:M3"/>
    <mergeCell ref="N1:N3"/>
    <mergeCell ref="O1:O3"/>
    <mergeCell ref="P1:P3"/>
    <mergeCell ref="I1:I3"/>
    <mergeCell ref="J1:J3"/>
  </mergeCells>
  <phoneticPr fontId="10"/>
  <pageMargins left="0.75" right="0.75" top="1" bottom="1" header="0.5" footer="0.5"/>
  <pageSetup paperSize="0"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Regneark</vt:lpstr>
      </vt:variant>
      <vt:variant>
        <vt:i4>3</vt:i4>
      </vt:variant>
      <vt:variant>
        <vt:lpstr>Navngivne områder</vt:lpstr>
      </vt:variant>
      <vt:variant>
        <vt:i4>2</vt:i4>
      </vt:variant>
    </vt:vector>
  </HeadingPairs>
  <TitlesOfParts>
    <vt:vector size="5" baseType="lpstr">
      <vt:lpstr>Vejledning feriepengeafregning</vt:lpstr>
      <vt:lpstr>afregning af feriepenge</vt:lpstr>
      <vt:lpstr>SH-dage</vt:lpstr>
      <vt:lpstr>'afregning af feriepenge'!Udskriftsområde</vt:lpstr>
      <vt:lpstr>'Vejledning feriepengeafregning'!Udskriftsområde</vt:lpstr>
    </vt:vector>
  </TitlesOfParts>
  <Company>DF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Ole Mikkelsen</dc:creator>
  <cp:lastModifiedBy>Tove Dohn</cp:lastModifiedBy>
  <cp:lastPrinted>2017-09-14T08:58:28Z</cp:lastPrinted>
  <dcterms:created xsi:type="dcterms:W3CDTF">2008-04-24T08:56:12Z</dcterms:created>
  <dcterms:modified xsi:type="dcterms:W3CDTF">2021-09-23T08:04:17Z</dcterms:modified>
</cp:coreProperties>
</file>