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beregninger/20-21/Ny ferielov/"/>
    </mc:Choice>
  </mc:AlternateContent>
  <xr:revisionPtr revIDLastSave="0" documentId="8_{288034D2-E7A8-DC45-B956-FC9AD9229C3D}" xr6:coauthVersionLast="45" xr6:coauthVersionMax="45" xr10:uidLastSave="{00000000-0000-0000-0000-000000000000}"/>
  <bookViews>
    <workbookView xWindow="0" yWindow="460" windowWidth="28120" windowHeight="17540" tabRatio="500" xr2:uid="{00000000-000D-0000-FFFF-FFFF00000000}"/>
  </bookViews>
  <sheets>
    <sheet name="Vejledning" sheetId="15" r:id="rId1"/>
    <sheet name="afregning af feriepenge" sheetId="13" r:id="rId2"/>
    <sheet name="SH-dage" sheetId="10" state="hidden" r:id="rId3"/>
  </sheets>
  <definedNames>
    <definedName name="lontabel">#REF!</definedName>
    <definedName name="procentregulering">#REF!</definedName>
    <definedName name="_xlnm.Print_Area" localSheetId="1">'afregning af feriepenge'!$B$1:$I$51</definedName>
    <definedName name="_xlnm.Print_Area" localSheetId="0">Vejledning!$B$1:$I$51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5" l="1"/>
  <c r="B40" i="15"/>
  <c r="B34" i="15"/>
  <c r="I51" i="13"/>
  <c r="I48" i="13"/>
  <c r="I42" i="13"/>
  <c r="I36" i="13"/>
  <c r="B46" i="13"/>
  <c r="B40" i="13"/>
  <c r="B34" i="13"/>
  <c r="B28" i="13"/>
  <c r="I30" i="13"/>
  <c r="I48" i="15"/>
  <c r="I42" i="15"/>
  <c r="I36" i="15"/>
  <c r="I30" i="15"/>
  <c r="B28" i="15"/>
  <c r="B51" i="15"/>
  <c r="B50" i="15"/>
  <c r="B48" i="15"/>
  <c r="F44" i="15"/>
  <c r="B43" i="15"/>
  <c r="B42" i="15"/>
  <c r="F38" i="15"/>
  <c r="B37" i="15"/>
  <c r="B36" i="15"/>
  <c r="F32" i="15"/>
  <c r="B31" i="15"/>
  <c r="B30" i="15"/>
  <c r="F26" i="15"/>
  <c r="B25" i="15"/>
  <c r="B24" i="15"/>
  <c r="B23" i="15"/>
  <c r="B22" i="15"/>
  <c r="B20" i="15"/>
  <c r="B18" i="15"/>
  <c r="I15" i="15"/>
  <c r="I14" i="15"/>
  <c r="I13" i="15"/>
  <c r="I12" i="15"/>
  <c r="I11" i="15"/>
  <c r="I10" i="15"/>
  <c r="I8" i="15"/>
  <c r="B7" i="15"/>
  <c r="B1" i="15"/>
  <c r="I10" i="13"/>
  <c r="I50" i="15" l="1"/>
  <c r="I16" i="15"/>
  <c r="I17" i="15" s="1"/>
  <c r="F18" i="15" s="1"/>
  <c r="I20" i="15" s="1"/>
  <c r="I51" i="15" s="1"/>
  <c r="B48" i="13"/>
  <c r="B42" i="13"/>
  <c r="B36" i="13"/>
  <c r="B30" i="13"/>
  <c r="B23" i="13" l="1"/>
  <c r="I11" i="13"/>
  <c r="I12" i="13"/>
  <c r="I13" i="13"/>
  <c r="I14" i="13"/>
  <c r="I15" i="13"/>
  <c r="I8" i="13"/>
  <c r="B43" i="13"/>
  <c r="B37" i="13"/>
  <c r="B31" i="13"/>
  <c r="B25" i="13"/>
  <c r="B51" i="13"/>
  <c r="B7" i="13"/>
  <c r="B1" i="13"/>
  <c r="B18" i="13"/>
  <c r="B24" i="13"/>
  <c r="B50" i="13"/>
  <c r="B22" i="13"/>
  <c r="B20" i="13"/>
  <c r="F26" i="13"/>
  <c r="F44" i="13"/>
  <c r="F38" i="13"/>
  <c r="F32" i="13"/>
  <c r="C16" i="10"/>
  <c r="F16" i="10" s="1"/>
  <c r="I16" i="10" s="1"/>
  <c r="D16" i="10"/>
  <c r="E16" i="10"/>
  <c r="O16" i="10"/>
  <c r="P16" i="10"/>
  <c r="C17" i="10"/>
  <c r="F17" i="10" s="1"/>
  <c r="I17" i="10" s="1"/>
  <c r="D17" i="10"/>
  <c r="E17" i="10"/>
  <c r="O17" i="10"/>
  <c r="P17" i="10"/>
  <c r="C18" i="10"/>
  <c r="D18" i="10"/>
  <c r="E18" i="10"/>
  <c r="F18" i="10"/>
  <c r="I18" i="10" s="1"/>
  <c r="O18" i="10"/>
  <c r="P18" i="10"/>
  <c r="C19" i="10"/>
  <c r="D19" i="10"/>
  <c r="E19" i="10"/>
  <c r="O19" i="10"/>
  <c r="P19" i="10"/>
  <c r="F19" i="10" l="1"/>
  <c r="I19" i="10" s="1"/>
  <c r="J19" i="10" s="1"/>
  <c r="I50" i="13"/>
  <c r="I16" i="13"/>
  <c r="I17" i="13" s="1"/>
  <c r="F18" i="13" s="1"/>
  <c r="I20" i="13" s="1"/>
  <c r="K17" i="10"/>
  <c r="L17" i="10" s="1"/>
  <c r="J17" i="10"/>
  <c r="K16" i="10"/>
  <c r="L16" i="10" s="1"/>
  <c r="J16" i="10"/>
  <c r="J18" i="10"/>
  <c r="K18" i="10"/>
  <c r="L18" i="10" s="1"/>
  <c r="K19" i="10" l="1"/>
  <c r="L19" i="10" s="1"/>
  <c r="J2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Tove Dohn</author>
  </authors>
  <commentList>
    <comment ref="F3" authorId="0" shapeId="0" xr:uid="{AADBE32A-AAB1-224F-A059-8621420F918D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Indtast navn på den ansatte der skal beregnes skyldige særlige feriedage for.</t>
        </r>
      </text>
    </comment>
    <comment ref="F4" authorId="0" shapeId="0" xr:uid="{9E6E2812-8983-D842-8FB7-D8FBB8B1D746}">
      <text>
        <r>
          <rPr>
            <b/>
            <sz val="10"/>
            <color rgb="FF000000"/>
            <rFont val="Tahoma"/>
            <family val="2"/>
          </rPr>
          <t>Tove Dohn</t>
        </r>
        <r>
          <rPr>
            <sz val="10"/>
            <color rgb="FF000000"/>
            <rFont val="Tahoma"/>
            <family val="2"/>
          </rPr>
          <t xml:space="preserve">: Lærere, bh.kl.ledere, BUPL OK ansatte, 3F-ansatte, HK-ansatte er omfattet af ferieaftalen. Ansatte som skolen ikke har tiltrådt overenskomst til, er kun omfattet såfremt det er aftalt i ansættelsesbrevet. </t>
        </r>
      </text>
    </comment>
    <comment ref="F6" authorId="0" shapeId="0" xr:uid="{D3234F7D-8C68-8241-A5FA-5CA4C2E4CF5F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Angiv hvilket optjeningsår der skal afregnes særlige feriedage for.</t>
        </r>
      </text>
    </comment>
    <comment ref="B10" authorId="0" shapeId="0" xr:uid="{893E4D29-B299-1142-A4A7-74166404ECF4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Oplys om den ansatte har været ansat hele optjeningsåret.
</t>
        </r>
      </text>
    </comment>
    <comment ref="F10" authorId="0" shapeId="0" xr:uid="{2230AD50-8C6E-0544-8B2C-6A799E0D3503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Hvor mange mdr. i optjeningsåret har den ansatte været ansat?</t>
        </r>
      </text>
    </comment>
    <comment ref="G10" authorId="0" shapeId="0" xr:uid="{F739EAB3-1BE9-5849-A4D3-15694D652F46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Beskæftigelsesgraden i optjeningsåret.</t>
        </r>
      </text>
    </comment>
    <comment ref="F20" authorId="0" shapeId="0" xr:uid="{0113D943-E5EB-7D4D-96AE-91CDD012267C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Hvor mange særlige feriedage er der afholdt ud af de optjente?</t>
        </r>
      </text>
    </comment>
    <comment ref="I22" authorId="0" shapeId="0" xr:uid="{EAD75B10-C34A-FC47-8DE4-8286C736B9AA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Oplys den ferieberettiget løn for optjeningsåret. Kan oftest aflæses af årets sidste lønseddel.</t>
        </r>
      </text>
    </comment>
    <comment ref="I23" authorId="0" shapeId="0" xr:uid="{EA9B057E-CD2A-114B-8EEB-955872357A90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Oplys egetbidrag pension for optjeningsåret. Kan oftes aflæses af årets sidste lønseddel.
</t>
        </r>
      </text>
    </comment>
    <comment ref="E26" authorId="0" shapeId="0" xr:uid="{1ECAB28D-BC1C-9F4D-A1E2-B6F912B50247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Oplys de måneder hvor der har været afholdt ferie.</t>
        </r>
      </text>
    </comment>
    <comment ref="H26" authorId="0" shapeId="0" xr:uid="{7006A8F3-59D8-F747-A2B5-BDBFF90A6E59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Oplys hvor mange feriedage der i den pågældende måned har været afviklet ferie.</t>
        </r>
      </text>
    </comment>
    <comment ref="H28" authorId="0" shapeId="0" xr:uid="{AD2A1722-93C7-5646-B64B-0F5F34C5340B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Beregn værdien af de fastpåregnelige løndele for måneden hvor der har været afviklet ferie. Fastpåregnelige løndele er de løndele der falder fast hver mdr.</t>
        </r>
      </text>
    </comment>
    <comment ref="H29" authorId="0" shapeId="0" xr:uid="{7DFEA59E-12AF-E04F-906C-DC0210513376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Beregn det samlede pensionsbidrag for måneden hvor der har været afviklet ferie.</t>
        </r>
      </text>
    </comment>
    <comment ref="I51" authorId="0" shapeId="0" xr:uid="{67DD6114-DBD5-2044-8F45-B83AD5C23FC7}">
      <text>
        <r>
          <rPr>
            <b/>
            <sz val="10"/>
            <color rgb="FF000000"/>
            <rFont val="Tahoma"/>
            <family val="2"/>
          </rPr>
          <t>Tove Dohn: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Værdien af de særlige feriedage som udbetales direkte til medarbejderen.</t>
        </r>
      </text>
    </comment>
  </commentList>
</comments>
</file>

<file path=xl/sharedStrings.xml><?xml version="1.0" encoding="utf-8"?>
<sst xmlns="http://schemas.openxmlformats.org/spreadsheetml/2006/main" count="144" uniqueCount="76">
  <si>
    <t>antal mdr.</t>
  </si>
  <si>
    <t>BG</t>
  </si>
  <si>
    <t>Gennemsnit:</t>
  </si>
  <si>
    <t>timer</t>
  </si>
  <si>
    <t>Antal</t>
  </si>
  <si>
    <t>lø/sø</t>
  </si>
  <si>
    <t>lø</t>
  </si>
  <si>
    <t>sø</t>
  </si>
  <si>
    <t>ma</t>
  </si>
  <si>
    <t>ti</t>
  </si>
  <si>
    <t>on</t>
  </si>
  <si>
    <t>to</t>
  </si>
  <si>
    <t>fr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</si>
  <si>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</si>
  <si>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</si>
  <si>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</si>
  <si>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</si>
  <si>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</si>
  <si>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</si>
  <si>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</si>
  <si>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</si>
  <si>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</si>
  <si>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Forskydelige
helligdage</t>
  </si>
  <si>
    <t>Faste
søgne-
helligdage</t>
  </si>
  <si>
    <t>fri-</t>
  </si>
  <si>
    <t>fra</t>
  </si>
  <si>
    <t>til</t>
  </si>
  <si>
    <t>søgne-</t>
  </si>
  <si>
    <t>skoleår</t>
  </si>
  <si>
    <t>Jule-</t>
  </si>
  <si>
    <t>dag</t>
  </si>
  <si>
    <t>2.</t>
  </si>
  <si>
    <t>Nytårs-</t>
  </si>
  <si>
    <t>Forsky-</t>
  </si>
  <si>
    <t>delige</t>
  </si>
  <si>
    <t>hellig-</t>
  </si>
  <si>
    <t>dage</t>
  </si>
  <si>
    <t>i alt:</t>
  </si>
  <si>
    <t>Skærtorsdag</t>
  </si>
  <si>
    <t>Langfredag</t>
  </si>
  <si>
    <t>2. Påskedag</t>
  </si>
  <si>
    <t>Kr.Himmelfartsdag</t>
  </si>
  <si>
    <t>Store Bededag</t>
  </si>
  <si>
    <t>2. Pinsedag</t>
  </si>
  <si>
    <t>Ferie-</t>
  </si>
  <si>
    <t>mandag-</t>
  </si>
  <si>
    <t>fredag</t>
  </si>
  <si>
    <t>Søgne-</t>
  </si>
  <si>
    <t>fridage</t>
  </si>
  <si>
    <t>i alt</t>
  </si>
  <si>
    <t>Skole-</t>
  </si>
  <si>
    <t>årets</t>
  </si>
  <si>
    <t>arbejds-</t>
  </si>
  <si>
    <t>Navn</t>
  </si>
  <si>
    <t>x</t>
  </si>
  <si>
    <t>dd/mm/åå</t>
  </si>
  <si>
    <t>mm dd/mm</t>
  </si>
  <si>
    <t>85% = 0,85</t>
  </si>
  <si>
    <t>Ferie mdr. hvori der er afholdt ferie med fuld løn</t>
  </si>
  <si>
    <t>Er den ansatte omfattet af ferieaftalen, der bla. giver ret til særlige feriedage - sæt x</t>
  </si>
  <si>
    <t>De særlige feriedage afregnes med:</t>
  </si>
  <si>
    <t>Benyttes ved afregnining af en ansat eller ved udbetaling af ikke afholdt ferie/særlige feriedage.</t>
  </si>
  <si>
    <t>Feriepengeafregningen gælder optjeningsåret:</t>
  </si>
  <si>
    <t>Ja</t>
  </si>
  <si>
    <t>Nej</t>
  </si>
  <si>
    <t>Feriedage afrundet</t>
  </si>
  <si>
    <t>Sum af dage</t>
  </si>
  <si>
    <t>Skema 1</t>
  </si>
  <si>
    <t>Skema 2</t>
  </si>
  <si>
    <t>Skema 3</t>
  </si>
  <si>
    <t>Skema 4</t>
  </si>
  <si>
    <t>Skema 5</t>
  </si>
  <si>
    <t>Pension (Både egetbidrag og arbejdsgiverbidrag oplyses)</t>
  </si>
  <si>
    <t>Beate</t>
  </si>
  <si>
    <t>juli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</si>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</sst>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k_r_-;\-* #,##0.00\ _k_r_-;_-* &quot;-&quot;??\ _k_r_-;_-@_-"/>
    <numFmt numFmtId="165" formatCode="_(* #,##0_);_(* \(#,##0\);_(* &quot;-&quot;_);_(@_)"/>
    <numFmt numFmtId="166" formatCode="_(* #,##0.00_);_(* \(#,##0.00\);_(* &quot;-&quot;??_);_(@_)"/>
    <numFmt numFmtId="167" formatCode="_-&quot;kr.&quot;* #,##0_-;\-&quot;kr.&quot;* #,##0_-;_-&quot;kr.&quot;* &quot;-&quot;_-;_-@_-"/>
    <numFmt numFmtId="168" formatCode="_-&quot;kr.&quot;* #,##0.00_-;\-&quot;kr.&quot;* #,##0.00_-;_-&quot;kr.&quot;* &quot;-&quot;??_-;_-@_-"/>
    <numFmt numFmtId="169" formatCode="0.0"/>
    <numFmt numFmtId="171" formatCode="#,##0.00&quot;kr.&quot;;\-#,##0.00&quot;kr.&quot;"/>
    <numFmt numFmtId="172" formatCode="#,##0.0"/>
    <numFmt numFmtId="173" formatCode="#,##0.0000"/>
    <numFmt numFmtId="174" formatCode="0.0%"/>
    <numFmt numFmtId="175" formatCode="000\-000"/>
  </numFmts>
  <fonts count="49">
    <font>
      <sz val="10"/>
      <name val="Geneva"/>
    </font>
    <font>
      <sz val="10"/>
      <name val="Helvetica"/>
      <family val="2"/>
    </font>
    <font>
      <sz val="12"/>
      <name val="Arial"/>
      <family val="2"/>
    </font>
    <font>
      <sz val="10"/>
      <name val="Geneva"/>
      <family val="2"/>
    </font>
    <font>
      <sz val="12"/>
      <name val="Helvetica"/>
      <family val="2"/>
    </font>
    <font>
      <sz val="14"/>
      <name val="Helvetica"/>
      <family val="2"/>
    </font>
    <font>
      <sz val="9"/>
      <name val="Helvetica"/>
      <family val="2"/>
    </font>
    <font>
      <sz val="12"/>
      <name val="Chicago"/>
    </font>
    <font>
      <sz val="10"/>
      <name val="Courier"/>
      <family val="1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name val="Helvetica"/>
      <family val="2"/>
    </font>
    <font>
      <sz val="8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sz val="10"/>
      <color theme="1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  <font>
      <sz val="12"/>
      <color theme="0"/>
      <name val="Arial"/>
      <family val="2"/>
    </font>
    <font>
      <sz val="20"/>
      <color theme="1"/>
      <name val="Arial"/>
      <family val="2"/>
    </font>
    <font>
      <sz val="20"/>
      <color theme="1"/>
      <name val="Geneva"/>
      <family val="2"/>
    </font>
    <font>
      <sz val="20"/>
      <name val="Geneva"/>
      <family val="2"/>
    </font>
    <font>
      <sz val="26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rgb="FFFFFB8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3" borderId="31" applyNumberFormat="0" applyFont="0" applyAlignment="0" applyProtection="0"/>
    <xf numFmtId="0" fontId="19" fillId="11" borderId="32" applyNumberFormat="0" applyAlignment="0" applyProtection="0"/>
    <xf numFmtId="0" fontId="7" fillId="0" borderId="33" applyNumberFormat="0" applyFill="0" applyBorder="0" applyProtection="0">
      <alignment horizontal="center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8" fillId="14" borderId="34" applyFill="0" applyBorder="0" applyAlignment="0">
      <alignment horizontal="center"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3" borderId="32" applyNumberFormat="0" applyAlignment="0" applyProtection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17" borderId="35" applyNumberFormat="0" applyAlignment="0" applyProtection="0"/>
    <xf numFmtId="17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25" fillId="21" borderId="0" applyNumberFormat="0" applyBorder="0" applyAlignment="0" applyProtection="0"/>
    <xf numFmtId="0" fontId="4" fillId="0" borderId="0"/>
    <xf numFmtId="0" fontId="26" fillId="11" borderId="36" applyNumberFormat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0" fillId="0" borderId="40" applyNumberFormat="0" applyFill="0" applyAlignment="0" applyProtection="0"/>
    <xf numFmtId="175" fontId="1" fillId="0" borderId="0" applyFont="0" applyFill="0" applyBorder="0" applyProtection="0">
      <alignment horizontal="center"/>
    </xf>
    <xf numFmtId="0" fontId="9" fillId="22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32" fillId="0" borderId="41" applyNumberFormat="0" applyFill="0" applyAlignment="0" applyProtection="0"/>
    <xf numFmtId="16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8">
    <xf numFmtId="0" fontId="0" fillId="0" borderId="0" xfId="0"/>
    <xf numFmtId="0" fontId="4" fillId="0" borderId="0" xfId="0" applyFont="1"/>
    <xf numFmtId="0" fontId="9" fillId="0" borderId="2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7" xfId="0" applyFont="1" applyBorder="1"/>
    <xf numFmtId="16" fontId="9" fillId="0" borderId="17" xfId="0" applyNumberFormat="1" applyFont="1" applyBorder="1"/>
    <xf numFmtId="0" fontId="9" fillId="0" borderId="29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4" fillId="0" borderId="0" xfId="0" applyFont="1"/>
    <xf numFmtId="0" fontId="14" fillId="0" borderId="17" xfId="0" applyFont="1" applyBorder="1"/>
    <xf numFmtId="0" fontId="14" fillId="0" borderId="1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" fillId="0" borderId="0" xfId="0" applyFont="1" applyAlignment="1">
      <alignment horizontal="right"/>
    </xf>
    <xf numFmtId="169" fontId="4" fillId="0" borderId="30" xfId="0" applyNumberFormat="1" applyFont="1" applyBorder="1" applyAlignment="1">
      <alignment horizontal="center"/>
    </xf>
    <xf numFmtId="0" fontId="4" fillId="0" borderId="17" xfId="48" applyBorder="1" applyAlignment="1">
      <alignment horizontal="center"/>
    </xf>
    <xf numFmtId="0" fontId="4" fillId="0" borderId="29" xfId="48" applyBorder="1" applyAlignment="1">
      <alignment horizontal="center"/>
    </xf>
    <xf numFmtId="0" fontId="4" fillId="0" borderId="17" xfId="48" applyBorder="1"/>
    <xf numFmtId="0" fontId="4" fillId="0" borderId="0" xfId="48"/>
    <xf numFmtId="16" fontId="9" fillId="0" borderId="17" xfId="0" applyNumberFormat="1" applyFont="1" applyBorder="1" applyAlignment="1">
      <alignment horizontal="center"/>
    </xf>
    <xf numFmtId="0" fontId="2" fillId="0" borderId="0" xfId="0" applyFont="1"/>
    <xf numFmtId="164" fontId="2" fillId="0" borderId="55" xfId="62" applyFont="1" applyBorder="1"/>
    <xf numFmtId="164" fontId="2" fillId="0" borderId="49" xfId="62" applyFont="1" applyBorder="1"/>
    <xf numFmtId="0" fontId="35" fillId="0" borderId="0" xfId="0" applyFont="1"/>
    <xf numFmtId="0" fontId="38" fillId="0" borderId="0" xfId="0" applyFont="1"/>
    <xf numFmtId="0" fontId="2" fillId="24" borderId="27" xfId="0" applyFont="1" applyFill="1" applyBorder="1" applyAlignment="1">
      <alignment horizontal="center"/>
    </xf>
    <xf numFmtId="0" fontId="33" fillId="26" borderId="58" xfId="0" applyFont="1" applyFill="1" applyBorder="1" applyAlignment="1"/>
    <xf numFmtId="2" fontId="2" fillId="24" borderId="15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24" borderId="49" xfId="62" applyFont="1" applyFill="1" applyBorder="1"/>
    <xf numFmtId="164" fontId="37" fillId="26" borderId="66" xfId="0" applyNumberFormat="1" applyFont="1" applyFill="1" applyBorder="1"/>
    <xf numFmtId="0" fontId="41" fillId="0" borderId="0" xfId="0" applyFont="1"/>
    <xf numFmtId="2" fontId="2" fillId="24" borderId="75" xfId="0" applyNumberFormat="1" applyFont="1" applyFill="1" applyBorder="1" applyAlignment="1">
      <alignment horizontal="center"/>
    </xf>
    <xf numFmtId="0" fontId="12" fillId="24" borderId="75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35" fillId="23" borderId="15" xfId="0" applyFont="1" applyFill="1" applyBorder="1" applyAlignment="1" applyProtection="1">
      <alignment horizontal="center"/>
      <protection locked="0"/>
    </xf>
    <xf numFmtId="13" fontId="35" fillId="23" borderId="15" xfId="0" applyNumberFormat="1" applyFont="1" applyFill="1" applyBorder="1" applyAlignment="1" applyProtection="1">
      <alignment horizontal="center"/>
      <protection locked="0"/>
    </xf>
    <xf numFmtId="0" fontId="35" fillId="23" borderId="16" xfId="0" applyFont="1" applyFill="1" applyBorder="1" applyAlignment="1" applyProtection="1">
      <alignment horizontal="center"/>
      <protection locked="0"/>
    </xf>
    <xf numFmtId="164" fontId="2" fillId="23" borderId="18" xfId="62" applyFont="1" applyFill="1" applyBorder="1" applyAlignment="1" applyProtection="1">
      <protection locked="0"/>
    </xf>
    <xf numFmtId="164" fontId="2" fillId="23" borderId="18" xfId="62" applyFont="1" applyFill="1" applyBorder="1" applyProtection="1">
      <protection locked="0"/>
    </xf>
    <xf numFmtId="164" fontId="2" fillId="23" borderId="15" xfId="62" applyFont="1" applyFill="1" applyBorder="1" applyAlignment="1" applyProtection="1">
      <protection locked="0"/>
    </xf>
    <xf numFmtId="164" fontId="2" fillId="23" borderId="15" xfId="0" applyNumberFormat="1" applyFont="1" applyFill="1" applyBorder="1" applyAlignment="1"/>
    <xf numFmtId="0" fontId="2" fillId="24" borderId="53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center" vertical="center"/>
    </xf>
    <xf numFmtId="0" fontId="2" fillId="23" borderId="15" xfId="0" applyFont="1" applyFill="1" applyBorder="1" applyAlignment="1" applyProtection="1">
      <alignment horizontal="center"/>
      <protection locked="0"/>
    </xf>
    <xf numFmtId="0" fontId="2" fillId="24" borderId="5" xfId="0" applyFont="1" applyFill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45" fillId="0" borderId="72" xfId="0" applyFont="1" applyBorder="1" applyAlignment="1">
      <alignment horizontal="center" vertical="center" textRotation="90"/>
    </xf>
    <xf numFmtId="0" fontId="45" fillId="0" borderId="7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5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3" borderId="15" xfId="0" applyFont="1" applyFill="1" applyBorder="1" applyAlignment="1" applyProtection="1">
      <alignment horizontal="center" vertical="center"/>
      <protection locked="0"/>
    </xf>
    <xf numFmtId="0" fontId="2" fillId="24" borderId="15" xfId="0" applyFont="1" applyFill="1" applyBorder="1" applyAlignment="1">
      <alignment horizontal="left" wrapText="1"/>
    </xf>
    <xf numFmtId="0" fontId="2" fillId="24" borderId="5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13" fillId="26" borderId="56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center"/>
    </xf>
    <xf numFmtId="0" fontId="13" fillId="26" borderId="59" xfId="0" applyFont="1" applyFill="1" applyBorder="1" applyAlignment="1">
      <alignment horizontal="center"/>
    </xf>
    <xf numFmtId="0" fontId="36" fillId="25" borderId="43" xfId="0" applyFont="1" applyFill="1" applyBorder="1" applyAlignment="1">
      <alignment horizontal="center" wrapText="1"/>
    </xf>
    <xf numFmtId="0" fontId="36" fillId="25" borderId="44" xfId="0" applyFont="1" applyFill="1" applyBorder="1" applyAlignment="1">
      <alignment horizontal="center" wrapText="1"/>
    </xf>
    <xf numFmtId="0" fontId="36" fillId="25" borderId="45" xfId="0" applyFont="1" applyFill="1" applyBorder="1" applyAlignment="1">
      <alignment horizontal="center" wrapText="1"/>
    </xf>
    <xf numFmtId="0" fontId="2" fillId="24" borderId="43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2" fillId="24" borderId="69" xfId="0" applyFont="1" applyFill="1" applyBorder="1" applyAlignment="1">
      <alignment horizontal="left" vertical="center" wrapText="1"/>
    </xf>
    <xf numFmtId="0" fontId="2" fillId="24" borderId="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3" borderId="9" xfId="0" applyFont="1" applyFill="1" applyBorder="1" applyAlignment="1" applyProtection="1">
      <alignment horizontal="center"/>
      <protection locked="0"/>
    </xf>
    <xf numFmtId="0" fontId="2" fillId="23" borderId="10" xfId="0" applyFont="1" applyFill="1" applyBorder="1" applyAlignment="1" applyProtection="1">
      <alignment horizontal="center"/>
      <protection locked="0"/>
    </xf>
    <xf numFmtId="0" fontId="2" fillId="24" borderId="53" xfId="0" applyFont="1" applyFill="1" applyBorder="1" applyAlignment="1">
      <alignment horizontal="left" wrapText="1"/>
    </xf>
    <xf numFmtId="0" fontId="2" fillId="24" borderId="54" xfId="0" applyFont="1" applyFill="1" applyBorder="1" applyAlignment="1">
      <alignment horizontal="left" wrapText="1"/>
    </xf>
    <xf numFmtId="0" fontId="2" fillId="24" borderId="42" xfId="0" applyFont="1" applyFill="1" applyBorder="1" applyAlignment="1">
      <alignment horizontal="left" wrapText="1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24" borderId="5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3" borderId="42" xfId="0" applyFont="1" applyFill="1" applyBorder="1" applyAlignment="1" applyProtection="1">
      <alignment horizontal="center"/>
      <protection locked="0"/>
    </xf>
    <xf numFmtId="0" fontId="2" fillId="23" borderId="52" xfId="0" applyFont="1" applyFill="1" applyBorder="1" applyAlignment="1" applyProtection="1">
      <alignment horizontal="center"/>
      <protection locked="0"/>
    </xf>
    <xf numFmtId="14" fontId="35" fillId="24" borderId="47" xfId="0" applyNumberFormat="1" applyFont="1" applyFill="1" applyBorder="1" applyAlignment="1">
      <alignment horizontal="left"/>
    </xf>
    <xf numFmtId="14" fontId="35" fillId="24" borderId="57" xfId="0" applyNumberFormat="1" applyFont="1" applyFill="1" applyBorder="1" applyAlignment="1">
      <alignment horizontal="left"/>
    </xf>
    <xf numFmtId="14" fontId="35" fillId="24" borderId="74" xfId="0" applyNumberFormat="1" applyFont="1" applyFill="1" applyBorder="1" applyAlignment="1">
      <alignment horizontal="left"/>
    </xf>
    <xf numFmtId="0" fontId="2" fillId="24" borderId="67" xfId="0" applyFont="1" applyFill="1" applyBorder="1" applyAlignment="1">
      <alignment horizontal="center" vertical="center" wrapText="1"/>
    </xf>
    <xf numFmtId="0" fontId="12" fillId="26" borderId="67" xfId="0" applyFont="1" applyFill="1" applyBorder="1" applyAlignment="1">
      <alignment horizontal="center" vertical="center" wrapText="1"/>
    </xf>
    <xf numFmtId="0" fontId="12" fillId="26" borderId="68" xfId="0" applyFont="1" applyFill="1" applyBorder="1" applyAlignment="1">
      <alignment horizontal="center" vertical="center" wrapText="1"/>
    </xf>
    <xf numFmtId="0" fontId="12" fillId="26" borderId="7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 vertical="center"/>
    </xf>
    <xf numFmtId="0" fontId="2" fillId="24" borderId="4" xfId="0" applyFont="1" applyFill="1" applyBorder="1" applyAlignment="1">
      <alignment horizontal="center" vertical="center"/>
    </xf>
    <xf numFmtId="0" fontId="33" fillId="26" borderId="47" xfId="0" applyFont="1" applyFill="1" applyBorder="1" applyAlignment="1">
      <alignment horizontal="center"/>
    </xf>
    <xf numFmtId="0" fontId="33" fillId="26" borderId="57" xfId="0" applyFont="1" applyFill="1" applyBorder="1" applyAlignment="1">
      <alignment horizontal="center"/>
    </xf>
    <xf numFmtId="0" fontId="34" fillId="25" borderId="6" xfId="0" applyFont="1" applyFill="1" applyBorder="1" applyAlignment="1">
      <alignment horizontal="center" wrapText="1"/>
    </xf>
    <xf numFmtId="0" fontId="34" fillId="25" borderId="50" xfId="0" applyFont="1" applyFill="1" applyBorder="1" applyAlignment="1">
      <alignment horizontal="center" wrapText="1"/>
    </xf>
    <xf numFmtId="0" fontId="34" fillId="25" borderId="6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37" fillId="26" borderId="63" xfId="0" applyFont="1" applyFill="1" applyBorder="1" applyAlignment="1">
      <alignment horizontal="left"/>
    </xf>
    <xf numFmtId="0" fontId="37" fillId="26" borderId="64" xfId="0" applyFont="1" applyFill="1" applyBorder="1" applyAlignment="1">
      <alignment horizontal="left"/>
    </xf>
    <xf numFmtId="0" fontId="37" fillId="26" borderId="65" xfId="0" applyFont="1" applyFill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4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12" fillId="24" borderId="67" xfId="0" applyFont="1" applyFill="1" applyBorder="1" applyAlignment="1">
      <alignment horizontal="center" vertical="center" wrapText="1"/>
    </xf>
    <xf numFmtId="0" fontId="12" fillId="24" borderId="68" xfId="0" applyFont="1" applyFill="1" applyBorder="1" applyAlignment="1">
      <alignment horizontal="center" vertical="center" wrapText="1"/>
    </xf>
    <xf numFmtId="10" fontId="12" fillId="24" borderId="5" xfId="0" applyNumberFormat="1" applyFont="1" applyFill="1" applyBorder="1" applyAlignment="1">
      <alignment horizontal="center"/>
    </xf>
    <xf numFmtId="10" fontId="12" fillId="24" borderId="5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10" fontId="2" fillId="23" borderId="8" xfId="0" applyNumberFormat="1" applyFont="1" applyFill="1" applyBorder="1" applyAlignment="1" applyProtection="1">
      <alignment horizontal="center"/>
      <protection locked="0"/>
    </xf>
    <xf numFmtId="10" fontId="2" fillId="23" borderId="9" xfId="0" applyNumberFormat="1" applyFont="1" applyFill="1" applyBorder="1" applyAlignment="1" applyProtection="1">
      <alignment horizontal="center"/>
      <protection locked="0"/>
    </xf>
    <xf numFmtId="10" fontId="2" fillId="23" borderId="10" xfId="0" applyNumberFormat="1" applyFont="1" applyFill="1" applyBorder="1" applyAlignment="1" applyProtection="1">
      <alignment horizontal="center"/>
      <protection locked="0"/>
    </xf>
    <xf numFmtId="10" fontId="2" fillId="23" borderId="4" xfId="0" applyNumberFormat="1" applyFont="1" applyFill="1" applyBorder="1" applyAlignment="1" applyProtection="1">
      <alignment horizontal="center"/>
      <protection locked="0"/>
    </xf>
    <xf numFmtId="10" fontId="2" fillId="23" borderId="11" xfId="0" applyNumberFormat="1" applyFont="1" applyFill="1" applyBorder="1" applyAlignment="1" applyProtection="1">
      <alignment horizontal="center"/>
      <protection locked="0"/>
    </xf>
    <xf numFmtId="10" fontId="2" fillId="23" borderId="12" xfId="0" applyNumberFormat="1" applyFont="1" applyFill="1" applyBorder="1" applyAlignment="1" applyProtection="1">
      <alignment horizontal="center"/>
      <protection locked="0"/>
    </xf>
    <xf numFmtId="0" fontId="12" fillId="26" borderId="53" xfId="0" applyFont="1" applyFill="1" applyBorder="1" applyAlignment="1">
      <alignment horizontal="left"/>
    </xf>
    <xf numFmtId="0" fontId="12" fillId="26" borderId="15" xfId="0" applyFont="1" applyFill="1" applyBorder="1" applyAlignment="1">
      <alignment horizontal="left"/>
    </xf>
    <xf numFmtId="0" fontId="12" fillId="26" borderId="18" xfId="0" applyFont="1" applyFill="1" applyBorder="1" applyAlignment="1">
      <alignment horizontal="left"/>
    </xf>
    <xf numFmtId="14" fontId="35" fillId="23" borderId="46" xfId="0" applyNumberFormat="1" applyFont="1" applyFill="1" applyBorder="1" applyAlignment="1" applyProtection="1">
      <alignment horizontal="center"/>
      <protection locked="0"/>
    </xf>
    <xf numFmtId="14" fontId="35" fillId="23" borderId="14" xfId="0" applyNumberFormat="1" applyFont="1" applyFill="1" applyBorder="1" applyAlignment="1" applyProtection="1">
      <alignment horizontal="center"/>
      <protection locked="0"/>
    </xf>
    <xf numFmtId="14" fontId="35" fillId="23" borderId="62" xfId="0" applyNumberFormat="1" applyFont="1" applyFill="1" applyBorder="1" applyAlignment="1" applyProtection="1">
      <alignment horizontal="center"/>
      <protection locked="0"/>
    </xf>
    <xf numFmtId="14" fontId="35" fillId="23" borderId="10" xfId="0" applyNumberFormat="1" applyFont="1" applyFill="1" applyBorder="1" applyAlignment="1" applyProtection="1">
      <alignment horizontal="center"/>
      <protection locked="0"/>
    </xf>
    <xf numFmtId="14" fontId="35" fillId="23" borderId="13" xfId="0" applyNumberFormat="1" applyFont="1" applyFill="1" applyBorder="1" applyAlignment="1" applyProtection="1">
      <alignment horizontal="center"/>
      <protection locked="0"/>
    </xf>
    <xf numFmtId="0" fontId="35" fillId="23" borderId="14" xfId="0" applyFont="1" applyFill="1" applyBorder="1" applyAlignment="1" applyProtection="1">
      <alignment horizontal="center"/>
      <protection locked="0"/>
    </xf>
    <xf numFmtId="0" fontId="35" fillId="23" borderId="13" xfId="0" applyFont="1" applyFill="1" applyBorder="1" applyAlignment="1" applyProtection="1">
      <alignment horizontal="center"/>
      <protection locked="0"/>
    </xf>
    <xf numFmtId="0" fontId="35" fillId="23" borderId="8" xfId="0" applyFont="1" applyFill="1" applyBorder="1" applyAlignment="1" applyProtection="1">
      <alignment horizontal="center"/>
      <protection locked="0"/>
    </xf>
    <xf numFmtId="0" fontId="35" fillId="23" borderId="10" xfId="0" applyFont="1" applyFill="1" applyBorder="1" applyAlignment="1" applyProtection="1">
      <alignment horizontal="center"/>
      <protection locked="0"/>
    </xf>
    <xf numFmtId="0" fontId="4" fillId="0" borderId="24" xfId="0" applyFont="1" applyBorder="1"/>
    <xf numFmtId="0" fontId="9" fillId="0" borderId="2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4" fillId="0" borderId="20" xfId="0" applyFont="1" applyBorder="1"/>
    <xf numFmtId="0" fontId="4" fillId="0" borderId="0" xfId="0" applyFont="1"/>
    <xf numFmtId="0" fontId="4" fillId="0" borderId="21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/>
    <xf numFmtId="16" fontId="4" fillId="0" borderId="0" xfId="0" applyNumberFormat="1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24" borderId="76" xfId="0" applyFont="1" applyFill="1" applyBorder="1" applyAlignment="1">
      <alignment horizontal="center"/>
    </xf>
    <xf numFmtId="0" fontId="2" fillId="24" borderId="69" xfId="0" applyFont="1" applyFill="1" applyBorder="1" applyAlignment="1">
      <alignment horizontal="center"/>
    </xf>
    <xf numFmtId="164" fontId="2" fillId="23" borderId="15" xfId="0" applyNumberFormat="1" applyFont="1" applyFill="1" applyBorder="1" applyAlignment="1" applyProtection="1">
      <protection locked="0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5" fillId="0" borderId="70" xfId="0" applyFont="1" applyBorder="1" applyAlignment="1" applyProtection="1">
      <alignment horizontal="center" vertical="center" textRotation="90"/>
    </xf>
    <xf numFmtId="0" fontId="36" fillId="25" borderId="43" xfId="0" applyFont="1" applyFill="1" applyBorder="1" applyAlignment="1" applyProtection="1">
      <alignment horizontal="center" wrapText="1"/>
    </xf>
    <xf numFmtId="0" fontId="36" fillId="25" borderId="44" xfId="0" applyFont="1" applyFill="1" applyBorder="1" applyAlignment="1" applyProtection="1">
      <alignment horizontal="center" wrapText="1"/>
    </xf>
    <xf numFmtId="0" fontId="36" fillId="25" borderId="45" xfId="0" applyFont="1" applyFill="1" applyBorder="1" applyAlignment="1" applyProtection="1">
      <alignment horizontal="center" wrapText="1"/>
    </xf>
    <xf numFmtId="0" fontId="0" fillId="0" borderId="72" xfId="0" applyBorder="1" applyAlignment="1" applyProtection="1">
      <alignment horizontal="center" vertical="center" textRotation="90"/>
    </xf>
    <xf numFmtId="0" fontId="34" fillId="25" borderId="6" xfId="0" applyFont="1" applyFill="1" applyBorder="1" applyAlignment="1" applyProtection="1">
      <alignment horizontal="center" wrapText="1"/>
    </xf>
    <xf numFmtId="0" fontId="34" fillId="25" borderId="50" xfId="0" applyFont="1" applyFill="1" applyBorder="1" applyAlignment="1" applyProtection="1">
      <alignment horizontal="center" wrapText="1"/>
    </xf>
    <xf numFmtId="0" fontId="34" fillId="25" borderId="60" xfId="0" applyFont="1" applyFill="1" applyBorder="1" applyAlignment="1" applyProtection="1">
      <alignment horizontal="center" wrapText="1"/>
    </xf>
    <xf numFmtId="0" fontId="2" fillId="0" borderId="51" xfId="0" applyFont="1" applyBorder="1" applyAlignment="1" applyProtection="1">
      <alignment horizontal="left"/>
    </xf>
    <xf numFmtId="0" fontId="2" fillId="0" borderId="52" xfId="0" applyFont="1" applyBorder="1" applyAlignment="1" applyProtection="1">
      <alignment horizontal="left"/>
    </xf>
    <xf numFmtId="0" fontId="12" fillId="26" borderId="67" xfId="0" applyFont="1" applyFill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 wrapText="1"/>
    </xf>
    <xf numFmtId="0" fontId="12" fillId="26" borderId="68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12" fillId="26" borderId="7" xfId="0" applyFont="1" applyFill="1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textRotation="90"/>
    </xf>
    <xf numFmtId="0" fontId="33" fillId="26" borderId="47" xfId="0" applyFont="1" applyFill="1" applyBorder="1" applyAlignment="1" applyProtection="1">
      <alignment horizontal="center"/>
    </xf>
    <xf numFmtId="0" fontId="33" fillId="26" borderId="57" xfId="0" applyFont="1" applyFill="1" applyBorder="1" applyAlignment="1" applyProtection="1">
      <alignment horizontal="center"/>
    </xf>
    <xf numFmtId="0" fontId="33" fillId="26" borderId="58" xfId="0" applyFont="1" applyFill="1" applyBorder="1" applyAlignment="1" applyProtection="1"/>
    <xf numFmtId="0" fontId="2" fillId="24" borderId="73" xfId="0" applyFont="1" applyFill="1" applyBorder="1" applyAlignment="1" applyProtection="1">
      <alignment horizontal="center"/>
    </xf>
    <xf numFmtId="0" fontId="2" fillId="24" borderId="27" xfId="0" applyFont="1" applyFill="1" applyBorder="1" applyAlignment="1" applyProtection="1">
      <alignment horizontal="center"/>
    </xf>
    <xf numFmtId="0" fontId="2" fillId="24" borderId="27" xfId="0" applyFont="1" applyFill="1" applyBorder="1" applyAlignment="1" applyProtection="1">
      <alignment horizontal="center"/>
    </xf>
    <xf numFmtId="0" fontId="2" fillId="24" borderId="76" xfId="0" applyFont="1" applyFill="1" applyBorder="1" applyAlignment="1" applyProtection="1">
      <alignment horizontal="center"/>
    </xf>
    <xf numFmtId="0" fontId="2" fillId="24" borderId="69" xfId="0" applyFont="1" applyFill="1" applyBorder="1" applyAlignment="1" applyProtection="1">
      <alignment horizontal="center"/>
    </xf>
    <xf numFmtId="0" fontId="2" fillId="24" borderId="67" xfId="0" applyFont="1" applyFill="1" applyBorder="1" applyAlignment="1" applyProtection="1">
      <alignment horizontal="center" vertical="center" wrapText="1"/>
    </xf>
    <xf numFmtId="0" fontId="45" fillId="0" borderId="72" xfId="0" applyFont="1" applyBorder="1" applyAlignment="1" applyProtection="1">
      <alignment horizontal="center" vertical="center" textRotation="90"/>
    </xf>
    <xf numFmtId="0" fontId="2" fillId="24" borderId="3" xfId="0" applyFont="1" applyFill="1" applyBorder="1" applyAlignment="1" applyProtection="1">
      <alignment horizontal="center" vertical="center"/>
    </xf>
    <xf numFmtId="0" fontId="2" fillId="24" borderId="12" xfId="0" applyFont="1" applyFill="1" applyBorder="1" applyAlignment="1" applyProtection="1">
      <alignment horizontal="center" vertical="center"/>
    </xf>
    <xf numFmtId="0" fontId="2" fillId="24" borderId="4" xfId="0" applyFont="1" applyFill="1" applyBorder="1" applyAlignment="1" applyProtection="1">
      <alignment horizontal="center" vertical="center"/>
    </xf>
    <xf numFmtId="0" fontId="2" fillId="24" borderId="30" xfId="0" applyFont="1" applyFill="1" applyBorder="1" applyAlignment="1" applyProtection="1">
      <alignment horizontal="center" vertical="center"/>
    </xf>
    <xf numFmtId="0" fontId="2" fillId="24" borderId="5" xfId="0" applyFont="1" applyFill="1" applyBorder="1" applyAlignment="1" applyProtection="1">
      <alignment horizontal="center" vertical="center" wrapText="1"/>
    </xf>
    <xf numFmtId="2" fontId="2" fillId="24" borderId="15" xfId="0" applyNumberFormat="1" applyFont="1" applyFill="1" applyBorder="1" applyAlignment="1" applyProtection="1">
      <alignment horizontal="center"/>
    </xf>
    <xf numFmtId="14" fontId="35" fillId="24" borderId="47" xfId="0" applyNumberFormat="1" applyFont="1" applyFill="1" applyBorder="1" applyAlignment="1" applyProtection="1">
      <alignment horizontal="left"/>
    </xf>
    <xf numFmtId="14" fontId="35" fillId="24" borderId="57" xfId="0" applyNumberFormat="1" applyFont="1" applyFill="1" applyBorder="1" applyAlignment="1" applyProtection="1">
      <alignment horizontal="left"/>
    </xf>
    <xf numFmtId="14" fontId="35" fillId="24" borderId="74" xfId="0" applyNumberFormat="1" applyFont="1" applyFill="1" applyBorder="1" applyAlignment="1" applyProtection="1">
      <alignment horizontal="left"/>
    </xf>
    <xf numFmtId="2" fontId="2" fillId="24" borderId="75" xfId="0" applyNumberFormat="1" applyFont="1" applyFill="1" applyBorder="1" applyAlignment="1" applyProtection="1">
      <alignment horizontal="center"/>
    </xf>
    <xf numFmtId="0" fontId="45" fillId="0" borderId="71" xfId="0" applyFont="1" applyBorder="1" applyAlignment="1" applyProtection="1">
      <alignment horizontal="center" vertical="center" textRotation="90"/>
    </xf>
    <xf numFmtId="0" fontId="12" fillId="24" borderId="75" xfId="0" applyFont="1" applyFill="1" applyBorder="1" applyAlignment="1" applyProtection="1">
      <alignment horizontal="center" vertical="center" wrapText="1"/>
    </xf>
    <xf numFmtId="0" fontId="2" fillId="24" borderId="43" xfId="0" applyFont="1" applyFill="1" applyBorder="1" applyAlignment="1" applyProtection="1">
      <alignment horizontal="left" vertical="center" wrapText="1"/>
    </xf>
    <xf numFmtId="0" fontId="2" fillId="24" borderId="44" xfId="0" applyFont="1" applyFill="1" applyBorder="1" applyAlignment="1" applyProtection="1">
      <alignment horizontal="left" vertical="center" wrapText="1"/>
    </xf>
    <xf numFmtId="0" fontId="2" fillId="24" borderId="69" xfId="0" applyFont="1" applyFill="1" applyBorder="1" applyAlignment="1" applyProtection="1">
      <alignment horizontal="left" vertical="center" wrapText="1"/>
    </xf>
    <xf numFmtId="0" fontId="2" fillId="24" borderId="52" xfId="0" applyFont="1" applyFill="1" applyBorder="1" applyAlignment="1" applyProtection="1">
      <alignment horizontal="center"/>
    </xf>
    <xf numFmtId="0" fontId="12" fillId="24" borderId="67" xfId="0" applyFont="1" applyFill="1" applyBorder="1" applyAlignment="1" applyProtection="1">
      <alignment horizontal="center" vertical="center" wrapText="1"/>
    </xf>
    <xf numFmtId="0" fontId="2" fillId="24" borderId="3" xfId="0" applyFont="1" applyFill="1" applyBorder="1" applyAlignment="1" applyProtection="1">
      <alignment horizontal="left" vertical="center" wrapText="1"/>
    </xf>
    <xf numFmtId="0" fontId="2" fillId="24" borderId="11" xfId="0" applyFont="1" applyFill="1" applyBorder="1" applyAlignment="1" applyProtection="1">
      <alignment horizontal="left" vertical="center" wrapText="1"/>
    </xf>
    <xf numFmtId="0" fontId="2" fillId="24" borderId="12" xfId="0" applyFont="1" applyFill="1" applyBorder="1" applyAlignment="1" applyProtection="1">
      <alignment horizontal="left" vertical="center" wrapText="1"/>
    </xf>
    <xf numFmtId="0" fontId="2" fillId="24" borderId="15" xfId="0" applyFont="1" applyFill="1" applyBorder="1" applyAlignment="1" applyProtection="1">
      <alignment horizontal="center"/>
    </xf>
    <xf numFmtId="0" fontId="12" fillId="24" borderId="68" xfId="0" applyFont="1" applyFill="1" applyBorder="1" applyAlignment="1" applyProtection="1">
      <alignment horizontal="center" vertical="center" wrapText="1"/>
    </xf>
    <xf numFmtId="0" fontId="2" fillId="24" borderId="53" xfId="0" applyFont="1" applyFill="1" applyBorder="1" applyAlignment="1" applyProtection="1">
      <alignment horizontal="left" wrapText="1"/>
    </xf>
    <xf numFmtId="0" fontId="2" fillId="24" borderId="15" xfId="0" applyFont="1" applyFill="1" applyBorder="1" applyAlignment="1" applyProtection="1">
      <alignment horizontal="left" wrapText="1"/>
    </xf>
    <xf numFmtId="10" fontId="12" fillId="24" borderId="5" xfId="0" applyNumberFormat="1" applyFont="1" applyFill="1" applyBorder="1" applyAlignment="1" applyProtection="1">
      <alignment horizontal="center"/>
    </xf>
    <xf numFmtId="0" fontId="2" fillId="24" borderId="54" xfId="0" applyFont="1" applyFill="1" applyBorder="1" applyAlignment="1" applyProtection="1">
      <alignment horizontal="left" wrapText="1"/>
    </xf>
    <xf numFmtId="0" fontId="2" fillId="24" borderId="42" xfId="0" applyFont="1" applyFill="1" applyBorder="1" applyAlignment="1" applyProtection="1">
      <alignment horizontal="left" wrapText="1"/>
    </xf>
    <xf numFmtId="10" fontId="12" fillId="24" borderId="55" xfId="0" applyNumberFormat="1" applyFont="1" applyFill="1" applyBorder="1" applyAlignment="1" applyProtection="1">
      <alignment horizontal="center"/>
    </xf>
    <xf numFmtId="0" fontId="2" fillId="24" borderId="53" xfId="0" applyFont="1" applyFill="1" applyBorder="1" applyAlignment="1" applyProtection="1">
      <alignment horizontal="left"/>
    </xf>
    <xf numFmtId="0" fontId="2" fillId="24" borderId="15" xfId="0" applyFont="1" applyFill="1" applyBorder="1" applyAlignment="1" applyProtection="1">
      <alignment horizontal="left"/>
    </xf>
    <xf numFmtId="0" fontId="13" fillId="26" borderId="56" xfId="0" applyFont="1" applyFill="1" applyBorder="1" applyAlignment="1" applyProtection="1">
      <alignment horizontal="center"/>
    </xf>
    <xf numFmtId="0" fontId="13" fillId="26" borderId="0" xfId="0" applyFont="1" applyFill="1" applyBorder="1" applyAlignment="1" applyProtection="1">
      <alignment horizontal="center"/>
    </xf>
    <xf numFmtId="0" fontId="13" fillId="26" borderId="59" xfId="0" applyFont="1" applyFill="1" applyBorder="1" applyAlignment="1" applyProtection="1">
      <alignment horizontal="center"/>
    </xf>
    <xf numFmtId="0" fontId="12" fillId="26" borderId="53" xfId="0" applyFont="1" applyFill="1" applyBorder="1" applyAlignment="1" applyProtection="1">
      <alignment horizontal="left"/>
    </xf>
    <xf numFmtId="0" fontId="12" fillId="26" borderId="15" xfId="0" applyFont="1" applyFill="1" applyBorder="1" applyAlignment="1" applyProtection="1">
      <alignment horizontal="left"/>
    </xf>
    <xf numFmtId="0" fontId="12" fillId="26" borderId="18" xfId="0" applyFont="1" applyFill="1" applyBorder="1" applyAlignment="1" applyProtection="1">
      <alignment horizontal="left"/>
    </xf>
    <xf numFmtId="0" fontId="2" fillId="24" borderId="53" xfId="0" applyFont="1" applyFill="1" applyBorder="1" applyAlignment="1" applyProtection="1">
      <alignment horizontal="left" vertical="center" wrapText="1"/>
    </xf>
    <xf numFmtId="0" fontId="2" fillId="24" borderId="15" xfId="0" applyFont="1" applyFill="1" applyBorder="1" applyAlignment="1" applyProtection="1">
      <alignment horizontal="left" vertical="center" wrapText="1"/>
    </xf>
    <xf numFmtId="0" fontId="2" fillId="24" borderId="18" xfId="0" applyFont="1" applyFill="1" applyBorder="1" applyAlignment="1" applyProtection="1">
      <alignment horizontal="center"/>
    </xf>
    <xf numFmtId="0" fontId="2" fillId="0" borderId="48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164" fontId="2" fillId="24" borderId="49" xfId="62" applyFont="1" applyFill="1" applyBorder="1" applyProtection="1"/>
    <xf numFmtId="0" fontId="2" fillId="0" borderId="53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center"/>
    </xf>
    <xf numFmtId="164" fontId="2" fillId="0" borderId="49" xfId="62" applyFont="1" applyBorder="1" applyProtection="1"/>
    <xf numFmtId="0" fontId="2" fillId="0" borderId="54" xfId="0" applyFont="1" applyBorder="1" applyAlignment="1" applyProtection="1">
      <alignment horizontal="left" wrapText="1"/>
    </xf>
    <xf numFmtId="0" fontId="2" fillId="0" borderId="42" xfId="0" applyFont="1" applyBorder="1" applyAlignment="1" applyProtection="1">
      <alignment horizontal="left" wrapText="1"/>
    </xf>
    <xf numFmtId="164" fontId="2" fillId="0" borderId="55" xfId="62" applyFont="1" applyBorder="1" applyProtection="1"/>
  </cellXfs>
  <cellStyles count="69">
    <cellStyle name="12" xfId="1" xr:uid="{00000000-0005-0000-0000-000000000000}"/>
    <cellStyle name="14" xfId="2" xr:uid="{00000000-0005-0000-0000-000001000000}"/>
    <cellStyle name="20 % - Markeringsfarve1" xfId="3" xr:uid="{00000000-0005-0000-0000-000002000000}"/>
    <cellStyle name="20 % - Markeringsfarve2" xfId="4" xr:uid="{00000000-0005-0000-0000-000003000000}"/>
    <cellStyle name="20 % - Markeringsfarve3" xfId="5" xr:uid="{00000000-0005-0000-0000-000004000000}"/>
    <cellStyle name="20 % - Markeringsfarve4" xfId="6" xr:uid="{00000000-0005-0000-0000-000005000000}"/>
    <cellStyle name="20 % - Markeringsfarve5" xfId="7" xr:uid="{00000000-0005-0000-0000-000006000000}"/>
    <cellStyle name="20 % - Markeringsfarve6" xfId="8" xr:uid="{00000000-0005-0000-0000-000007000000}"/>
    <cellStyle name="40 % - Markeringsfarve1" xfId="9" xr:uid="{00000000-0005-0000-0000-000008000000}"/>
    <cellStyle name="40 % - Markeringsfarve2" xfId="10" xr:uid="{00000000-0005-0000-0000-000009000000}"/>
    <cellStyle name="40 % - Markeringsfarve3" xfId="11" xr:uid="{00000000-0005-0000-0000-00000A000000}"/>
    <cellStyle name="40 % - Markeringsfarve4" xfId="12" xr:uid="{00000000-0005-0000-0000-00000B000000}"/>
    <cellStyle name="40 % - Markeringsfarve5" xfId="13" xr:uid="{00000000-0005-0000-0000-00000C000000}"/>
    <cellStyle name="40 % - Markeringsfarve6" xfId="14" xr:uid="{00000000-0005-0000-0000-00000D000000}"/>
    <cellStyle name="60 % - Markeringsfarve1" xfId="15" xr:uid="{00000000-0005-0000-0000-00000E000000}"/>
    <cellStyle name="60 % - Markeringsfarve2" xfId="16" xr:uid="{00000000-0005-0000-0000-00000F000000}"/>
    <cellStyle name="60 % - Markeringsfarve3" xfId="17" xr:uid="{00000000-0005-0000-0000-000010000000}"/>
    <cellStyle name="60 % - Markeringsfarve4" xfId="18" xr:uid="{00000000-0005-0000-0000-000011000000}"/>
    <cellStyle name="60 % - Markeringsfarve5" xfId="19" xr:uid="{00000000-0005-0000-0000-000012000000}"/>
    <cellStyle name="60 % - Markeringsfarve6" xfId="20" xr:uid="{00000000-0005-0000-0000-000013000000}"/>
    <cellStyle name="9" xfId="21" xr:uid="{00000000-0005-0000-0000-000014000000}"/>
    <cellStyle name="Advarselstekst" xfId="22" xr:uid="{00000000-0005-0000-0000-000015000000}"/>
    <cellStyle name="Bemærk!" xfId="23" xr:uid="{00000000-0005-0000-0000-000016000000}"/>
    <cellStyle name="Beregning" xfId="24" xr:uid="{00000000-0005-0000-0000-000017000000}"/>
    <cellStyle name="Besøgt link" xfId="64" builtinId="9" hidden="1"/>
    <cellStyle name="Besøgt link" xfId="66" builtinId="9" hidden="1"/>
    <cellStyle name="Besøgt link" xfId="68" builtinId="9" hidden="1"/>
    <cellStyle name="Chicago" xfId="25" xr:uid="{00000000-0005-0000-0000-00001B000000}"/>
    <cellStyle name="Comma [0]_DelAktPl.xls" xfId="26" xr:uid="{00000000-0005-0000-0000-00001C000000}"/>
    <cellStyle name="Comma_DelAktPl.xls" xfId="27" xr:uid="{00000000-0005-0000-0000-00001D000000}"/>
    <cellStyle name="courier" xfId="28" xr:uid="{00000000-0005-0000-0000-00001E000000}"/>
    <cellStyle name="Currency [0]_DelAktPl.xls" xfId="29" xr:uid="{00000000-0005-0000-0000-00001F000000}"/>
    <cellStyle name="Currency_DelAktPl.xls" xfId="30" xr:uid="{00000000-0005-0000-0000-000020000000}"/>
    <cellStyle name="Dårlig" xfId="31" xr:uid="{00000000-0005-0000-0000-000021000000}"/>
    <cellStyle name="Forklarende tekst" xfId="32" xr:uid="{00000000-0005-0000-0000-000022000000}"/>
    <cellStyle name="God" xfId="33" xr:uid="{00000000-0005-0000-0000-000023000000}"/>
    <cellStyle name="Input" xfId="34" xr:uid="{00000000-0005-0000-0000-000027000000}"/>
    <cellStyle name="Komma" xfId="62" builtinId="3"/>
    <cellStyle name="komma0" xfId="35" xr:uid="{00000000-0005-0000-0000-000029000000}"/>
    <cellStyle name="komma1" xfId="36" xr:uid="{00000000-0005-0000-0000-00002A000000}"/>
    <cellStyle name="komma2" xfId="37" xr:uid="{00000000-0005-0000-0000-00002B000000}"/>
    <cellStyle name="komma4" xfId="38" xr:uid="{00000000-0005-0000-0000-00002C000000}"/>
    <cellStyle name="Kontrollér celle" xfId="39" xr:uid="{00000000-0005-0000-0000-00002D000000}"/>
    <cellStyle name="kr" xfId="40" xr:uid="{00000000-0005-0000-0000-00002E000000}"/>
    <cellStyle name="Link" xfId="63" builtinId="8" hidden="1"/>
    <cellStyle name="Link" xfId="65" builtinId="8" hidden="1"/>
    <cellStyle name="Link" xfId="67" builtinId="8" hidden="1"/>
    <cellStyle name="Markeringsfarve1" xfId="41" xr:uid="{00000000-0005-0000-0000-00002F000000}"/>
    <cellStyle name="Markeringsfarve2" xfId="42" xr:uid="{00000000-0005-0000-0000-000030000000}"/>
    <cellStyle name="Markeringsfarve3" xfId="43" xr:uid="{00000000-0005-0000-0000-000031000000}"/>
    <cellStyle name="Markeringsfarve4" xfId="44" xr:uid="{00000000-0005-0000-0000-000032000000}"/>
    <cellStyle name="Markeringsfarve5" xfId="45" xr:uid="{00000000-0005-0000-0000-000033000000}"/>
    <cellStyle name="Markeringsfarve6" xfId="46" xr:uid="{00000000-0005-0000-0000-000034000000}"/>
    <cellStyle name="Neutral" xfId="47" xr:uid="{00000000-0005-0000-0000-000035000000}"/>
    <cellStyle name="Normal" xfId="0" builtinId="0"/>
    <cellStyle name="Normal_AdmkII-03.xls" xfId="48" xr:uid="{00000000-0005-0000-0000-000037000000}"/>
    <cellStyle name="Output" xfId="49" xr:uid="{00000000-0005-0000-0000-000038000000}"/>
    <cellStyle name="Overskrift 1" xfId="50" xr:uid="{00000000-0005-0000-0000-000039000000}"/>
    <cellStyle name="Overskrift 2" xfId="51" xr:uid="{00000000-0005-0000-0000-00003A000000}"/>
    <cellStyle name="Overskrift 3" xfId="52" xr:uid="{00000000-0005-0000-0000-00003B000000}"/>
    <cellStyle name="Overskrift 4" xfId="53" xr:uid="{00000000-0005-0000-0000-00003C000000}"/>
    <cellStyle name="prc0" xfId="54" xr:uid="{00000000-0005-0000-0000-00003D000000}"/>
    <cellStyle name="prc1" xfId="55" xr:uid="{00000000-0005-0000-0000-00003E000000}"/>
    <cellStyle name="prc2" xfId="56" xr:uid="{00000000-0005-0000-0000-00003F000000}"/>
    <cellStyle name="Sammenkædet celle" xfId="57" xr:uid="{00000000-0005-0000-0000-000040000000}"/>
    <cellStyle name="skkode" xfId="58" xr:uid="{00000000-0005-0000-0000-000041000000}"/>
    <cellStyle name="skygget" xfId="59" xr:uid="{00000000-0005-0000-0000-000042000000}"/>
    <cellStyle name="Titel" xfId="60" xr:uid="{00000000-0005-0000-0000-000043000000}"/>
    <cellStyle name="Total" xfId="61" xr:uid="{00000000-0005-0000-0000-000044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B8D"/>
      <color rgb="FF000000"/>
      <color rgb="FF0A39D5"/>
      <color rgb="FF0C4CD5"/>
      <color rgb="FF006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6FAC-BE1E-6D41-8D59-76C9635448AA}">
  <sheetPr>
    <tabColor rgb="FF00B050"/>
    <pageSetUpPr fitToPage="1"/>
  </sheetPr>
  <dimension ref="A1:Q85"/>
  <sheetViews>
    <sheetView tabSelected="1" topLeftCell="A9" workbookViewId="0">
      <selection activeCell="H41" sqref="H41"/>
    </sheetView>
  </sheetViews>
  <sheetFormatPr baseColWidth="10" defaultRowHeight="14"/>
  <cols>
    <col min="5" max="5" width="12.7109375" customWidth="1"/>
    <col min="7" max="7" width="18.85546875" customWidth="1"/>
    <col min="8" max="8" width="12.5703125" bestFit="1" customWidth="1"/>
    <col min="9" max="9" width="14" bestFit="1" customWidth="1"/>
  </cols>
  <sheetData>
    <row r="1" spans="1:17" ht="37" customHeight="1">
      <c r="A1" s="170" t="s">
        <v>67</v>
      </c>
      <c r="B1" s="171" t="str">
        <f>"Feriepengeafregning for ikke afholdt ferie i ferieåret 01.05."&amp;(F6+1)&amp;" - 30.04."&amp;(F6+2)&amp;""</f>
        <v>Feriepengeafregning for ikke afholdt ferie i ferieåret 01.05.2020 - 30.04.2021</v>
      </c>
      <c r="C1" s="172"/>
      <c r="D1" s="172"/>
      <c r="E1" s="172"/>
      <c r="F1" s="172"/>
      <c r="G1" s="172"/>
      <c r="H1" s="172"/>
      <c r="I1" s="173"/>
      <c r="J1" s="32"/>
      <c r="K1" s="32"/>
      <c r="L1" s="33"/>
      <c r="M1" s="33"/>
      <c r="N1" s="33"/>
      <c r="O1" s="33"/>
      <c r="P1" s="33"/>
      <c r="Q1" s="33"/>
    </row>
    <row r="2" spans="1:17" ht="27" customHeight="1" thickBot="1">
      <c r="A2" s="174"/>
      <c r="B2" s="175" t="s">
        <v>61</v>
      </c>
      <c r="C2" s="176"/>
      <c r="D2" s="176"/>
      <c r="E2" s="176"/>
      <c r="F2" s="176"/>
      <c r="G2" s="176"/>
      <c r="H2" s="176"/>
      <c r="I2" s="177"/>
      <c r="J2" s="32"/>
      <c r="K2" s="32"/>
      <c r="L2" s="33"/>
      <c r="M2" s="33"/>
      <c r="N2" s="33"/>
      <c r="O2" s="33"/>
      <c r="P2" s="33"/>
      <c r="Q2" s="33"/>
    </row>
    <row r="3" spans="1:17" ht="16" customHeight="1">
      <c r="A3" s="174"/>
      <c r="B3" s="178" t="s">
        <v>53</v>
      </c>
      <c r="C3" s="179"/>
      <c r="D3" s="179"/>
      <c r="E3" s="179"/>
      <c r="F3" s="96" t="s">
        <v>73</v>
      </c>
      <c r="G3" s="96"/>
      <c r="H3" s="96"/>
      <c r="I3" s="180"/>
      <c r="J3" s="32"/>
      <c r="K3" s="32"/>
      <c r="L3" s="33"/>
      <c r="M3" s="33"/>
      <c r="N3" s="33"/>
      <c r="O3" s="33"/>
      <c r="P3" s="33"/>
      <c r="Q3" s="33"/>
    </row>
    <row r="4" spans="1:17" ht="16">
      <c r="A4" s="174"/>
      <c r="B4" s="181" t="s">
        <v>59</v>
      </c>
      <c r="C4" s="182"/>
      <c r="D4" s="182"/>
      <c r="E4" s="182"/>
      <c r="F4" s="130" t="s">
        <v>54</v>
      </c>
      <c r="G4" s="131"/>
      <c r="H4" s="132"/>
      <c r="I4" s="183"/>
      <c r="J4" s="40" t="s">
        <v>54</v>
      </c>
      <c r="K4" s="40" t="s">
        <v>63</v>
      </c>
      <c r="L4" s="33"/>
      <c r="M4" s="33"/>
      <c r="N4" s="33"/>
      <c r="O4" s="33"/>
      <c r="P4" s="33"/>
      <c r="Q4" s="33"/>
    </row>
    <row r="5" spans="1:17" ht="16">
      <c r="A5" s="174"/>
      <c r="B5" s="181"/>
      <c r="C5" s="182"/>
      <c r="D5" s="182"/>
      <c r="E5" s="182"/>
      <c r="F5" s="133"/>
      <c r="G5" s="134"/>
      <c r="H5" s="135"/>
      <c r="I5" s="183"/>
      <c r="J5" s="40"/>
      <c r="K5" s="40" t="s">
        <v>64</v>
      </c>
      <c r="L5" s="33"/>
      <c r="M5" s="33"/>
      <c r="N5" s="33"/>
      <c r="O5" s="33"/>
      <c r="P5" s="33"/>
      <c r="Q5" s="33"/>
    </row>
    <row r="6" spans="1:17" ht="17" thickBot="1">
      <c r="A6" s="174"/>
      <c r="B6" s="184" t="s">
        <v>62</v>
      </c>
      <c r="C6" s="185"/>
      <c r="D6" s="185"/>
      <c r="E6" s="186"/>
      <c r="F6" s="86">
        <v>2019</v>
      </c>
      <c r="G6" s="86"/>
      <c r="H6" s="87"/>
      <c r="I6" s="187"/>
      <c r="J6" s="32"/>
      <c r="K6" s="32"/>
      <c r="L6" s="33"/>
      <c r="M6" s="33"/>
      <c r="N6" s="33"/>
      <c r="O6" s="33"/>
      <c r="P6" s="33"/>
      <c r="Q6" s="33"/>
    </row>
    <row r="7" spans="1:17" ht="19" thickBot="1">
      <c r="A7" s="188"/>
      <c r="B7" s="189" t="str">
        <f>"Antal feriedage optjent i  "&amp;F6&amp;""</f>
        <v>Antal feriedage optjent i  2019</v>
      </c>
      <c r="C7" s="190"/>
      <c r="D7" s="190"/>
      <c r="E7" s="190"/>
      <c r="F7" s="190"/>
      <c r="G7" s="190"/>
      <c r="H7" s="190"/>
      <c r="I7" s="191"/>
      <c r="J7" s="32"/>
      <c r="K7" s="32"/>
      <c r="L7" s="33"/>
      <c r="M7" s="33"/>
      <c r="N7" s="33"/>
      <c r="O7" s="33"/>
      <c r="P7" s="33"/>
      <c r="Q7" s="33"/>
    </row>
    <row r="8" spans="1:17" ht="34" customHeight="1">
      <c r="A8" s="170" t="s">
        <v>68</v>
      </c>
      <c r="B8" s="192" t="s">
        <v>25</v>
      </c>
      <c r="C8" s="193"/>
      <c r="D8" s="193" t="s">
        <v>26</v>
      </c>
      <c r="E8" s="193"/>
      <c r="F8" s="194" t="s">
        <v>0</v>
      </c>
      <c r="G8" s="195" t="s">
        <v>1</v>
      </c>
      <c r="H8" s="196"/>
      <c r="I8" s="197" t="str">
        <f>"Antal særlige feriedage optjent i optjeningsåret "&amp;F6&amp;" i alt:"</f>
        <v>Antal særlige feriedage optjent i optjeningsåret 2019 i alt:</v>
      </c>
      <c r="J8" s="32"/>
      <c r="K8" s="32"/>
      <c r="L8" s="33"/>
      <c r="M8" s="33"/>
      <c r="N8" s="33"/>
      <c r="O8" s="33"/>
      <c r="P8" s="33"/>
      <c r="Q8" s="33"/>
    </row>
    <row r="9" spans="1:17" ht="51" customHeight="1">
      <c r="A9" s="198"/>
      <c r="B9" s="199" t="s">
        <v>55</v>
      </c>
      <c r="C9" s="200"/>
      <c r="D9" s="201" t="s">
        <v>55</v>
      </c>
      <c r="E9" s="200"/>
      <c r="F9" s="202" t="s">
        <v>56</v>
      </c>
      <c r="G9" s="201" t="s">
        <v>57</v>
      </c>
      <c r="H9" s="200"/>
      <c r="I9" s="203"/>
      <c r="J9" s="32"/>
      <c r="K9" s="32"/>
      <c r="L9" s="33"/>
      <c r="M9" s="33"/>
      <c r="N9" s="33"/>
      <c r="O9" s="33"/>
      <c r="P9" s="33"/>
      <c r="Q9" s="33"/>
    </row>
    <row r="10" spans="1:17" ht="16">
      <c r="A10" s="198"/>
      <c r="B10" s="139">
        <v>42004</v>
      </c>
      <c r="C10" s="140"/>
      <c r="D10" s="143">
        <v>42368</v>
      </c>
      <c r="E10" s="144"/>
      <c r="F10" s="47">
        <v>12</v>
      </c>
      <c r="G10" s="145">
        <v>1</v>
      </c>
      <c r="H10" s="144"/>
      <c r="I10" s="204">
        <f>IF($F$4="x",$F10*0.42*($G10&gt;0),"0")</f>
        <v>5.04</v>
      </c>
      <c r="J10" s="32"/>
      <c r="K10" s="32"/>
      <c r="L10" s="33"/>
      <c r="M10" s="33"/>
      <c r="N10" s="33"/>
      <c r="O10" s="33"/>
      <c r="P10" s="33"/>
      <c r="Q10" s="33"/>
    </row>
    <row r="11" spans="1:17" ht="16">
      <c r="A11" s="198"/>
      <c r="B11" s="139"/>
      <c r="C11" s="140"/>
      <c r="D11" s="143"/>
      <c r="E11" s="144"/>
      <c r="F11" s="48"/>
      <c r="G11" s="145"/>
      <c r="H11" s="144"/>
      <c r="I11" s="204">
        <f t="shared" ref="I11:I15" si="0">IF($F$4="x",$F11*0.42*($G11&gt;0),"0")</f>
        <v>0</v>
      </c>
      <c r="J11" s="32"/>
      <c r="K11" s="32"/>
      <c r="L11" s="33"/>
      <c r="M11" s="33"/>
      <c r="N11" s="33"/>
      <c r="O11" s="33"/>
      <c r="P11" s="33"/>
      <c r="Q11" s="33"/>
    </row>
    <row r="12" spans="1:17" ht="16">
      <c r="A12" s="198"/>
      <c r="B12" s="139"/>
      <c r="C12" s="140"/>
      <c r="D12" s="143"/>
      <c r="E12" s="144"/>
      <c r="F12" s="48"/>
      <c r="G12" s="145"/>
      <c r="H12" s="144"/>
      <c r="I12" s="204">
        <f t="shared" si="0"/>
        <v>0</v>
      </c>
      <c r="J12" s="32"/>
      <c r="K12" s="32"/>
      <c r="L12" s="33"/>
      <c r="M12" s="33"/>
      <c r="N12" s="33"/>
      <c r="O12" s="33"/>
      <c r="P12" s="33"/>
      <c r="Q12" s="33"/>
    </row>
    <row r="13" spans="1:17" ht="16">
      <c r="A13" s="198"/>
      <c r="B13" s="139"/>
      <c r="C13" s="140"/>
      <c r="D13" s="145"/>
      <c r="E13" s="144"/>
      <c r="F13" s="47"/>
      <c r="G13" s="145"/>
      <c r="H13" s="144"/>
      <c r="I13" s="204">
        <f t="shared" si="0"/>
        <v>0</v>
      </c>
      <c r="J13" s="32"/>
      <c r="K13" s="32"/>
      <c r="L13" s="33"/>
      <c r="M13" s="33"/>
      <c r="N13" s="33"/>
      <c r="O13" s="33"/>
      <c r="P13" s="33"/>
      <c r="Q13" s="33"/>
    </row>
    <row r="14" spans="1:17" ht="16">
      <c r="A14" s="198"/>
      <c r="B14" s="139"/>
      <c r="C14" s="140"/>
      <c r="D14" s="145"/>
      <c r="E14" s="144"/>
      <c r="F14" s="47"/>
      <c r="G14" s="145"/>
      <c r="H14" s="144"/>
      <c r="I14" s="204">
        <f t="shared" si="0"/>
        <v>0</v>
      </c>
      <c r="J14" s="32"/>
      <c r="K14" s="32"/>
      <c r="L14" s="33"/>
      <c r="M14" s="33"/>
      <c r="N14" s="33"/>
      <c r="O14" s="33"/>
      <c r="P14" s="33"/>
      <c r="Q14" s="33"/>
    </row>
    <row r="15" spans="1:17" ht="17" thickBot="1">
      <c r="A15" s="198"/>
      <c r="B15" s="141"/>
      <c r="C15" s="142"/>
      <c r="D15" s="146"/>
      <c r="E15" s="147"/>
      <c r="F15" s="49"/>
      <c r="G15" s="145"/>
      <c r="H15" s="144"/>
      <c r="I15" s="204">
        <f t="shared" si="0"/>
        <v>0</v>
      </c>
      <c r="J15" s="32"/>
      <c r="K15" s="32"/>
      <c r="L15" s="33"/>
      <c r="M15" s="33"/>
      <c r="N15" s="33"/>
      <c r="O15" s="33"/>
      <c r="P15" s="33"/>
      <c r="Q15" s="33"/>
    </row>
    <row r="16" spans="1:17" ht="17" thickBot="1">
      <c r="A16" s="198"/>
      <c r="B16" s="205" t="s">
        <v>66</v>
      </c>
      <c r="C16" s="206"/>
      <c r="D16" s="206"/>
      <c r="E16" s="206"/>
      <c r="F16" s="206"/>
      <c r="G16" s="206"/>
      <c r="H16" s="207"/>
      <c r="I16" s="208">
        <f>SUM(I10:I15)</f>
        <v>5.04</v>
      </c>
      <c r="J16" s="32"/>
      <c r="K16" s="32"/>
      <c r="L16" s="33"/>
      <c r="M16" s="33"/>
      <c r="N16" s="33"/>
      <c r="O16" s="33"/>
      <c r="P16" s="33"/>
      <c r="Q16" s="33"/>
    </row>
    <row r="17" spans="1:17" ht="17" thickBot="1">
      <c r="A17" s="209"/>
      <c r="B17" s="205" t="s">
        <v>65</v>
      </c>
      <c r="C17" s="206"/>
      <c r="D17" s="206"/>
      <c r="E17" s="206"/>
      <c r="F17" s="206"/>
      <c r="G17" s="206"/>
      <c r="H17" s="207"/>
      <c r="I17" s="210">
        <f>IF(I16=5.04,5,(SUM(I10:I15)))</f>
        <v>5</v>
      </c>
      <c r="J17" s="32"/>
      <c r="K17" s="32"/>
      <c r="L17" s="33"/>
      <c r="M17" s="33"/>
      <c r="N17" s="33"/>
      <c r="O17" s="33"/>
      <c r="P17" s="33"/>
      <c r="Q17" s="33"/>
    </row>
    <row r="18" spans="1:17" ht="16">
      <c r="A18" s="198" t="s">
        <v>69</v>
      </c>
      <c r="B18" s="211" t="str">
        <f>"Antal særlige feriedage optjent i optjeningsåret "&amp;F6&amp;"(Der optjenes 0,42 særlig feriedag pr. mdr. ansættelse) OBS Kun ansatte under ferieaftalen har ret til de særlige feriedage"</f>
        <v>Antal særlige feriedage optjent i optjeningsåret 2019(Der optjenes 0,42 særlig feriedag pr. mdr. ansættelse) OBS Kun ansatte under ferieaftalen har ret til de særlige feriedage</v>
      </c>
      <c r="C18" s="212"/>
      <c r="D18" s="212"/>
      <c r="E18" s="213"/>
      <c r="F18" s="214">
        <f>I17</f>
        <v>5</v>
      </c>
      <c r="G18" s="214"/>
      <c r="H18" s="214"/>
      <c r="I18" s="215" t="s">
        <v>60</v>
      </c>
      <c r="J18" s="32"/>
      <c r="K18" s="32"/>
      <c r="L18" s="33"/>
      <c r="M18" s="33"/>
    </row>
    <row r="19" spans="1:17" ht="50" customHeight="1">
      <c r="A19" s="198"/>
      <c r="B19" s="216"/>
      <c r="C19" s="217"/>
      <c r="D19" s="217"/>
      <c r="E19" s="218"/>
      <c r="F19" s="219"/>
      <c r="G19" s="219"/>
      <c r="H19" s="219"/>
      <c r="I19" s="220"/>
      <c r="J19" s="32"/>
      <c r="K19" s="32"/>
      <c r="L19" s="33"/>
      <c r="M19" s="33"/>
    </row>
    <row r="20" spans="1:17" ht="16">
      <c r="A20" s="198"/>
      <c r="B20" s="221" t="str">
        <f>"Antal særlige feriedage afholdt i det kommende ferieår 01.05."&amp;(F6+1)&amp;" - 30.04."&amp;(F6+2)&amp;""</f>
        <v>Antal særlige feriedage afholdt i det kommende ferieår 01.05.2020 - 30.04.2021</v>
      </c>
      <c r="C20" s="222"/>
      <c r="D20" s="222"/>
      <c r="E20" s="222"/>
      <c r="F20" s="57">
        <v>2</v>
      </c>
      <c r="G20" s="57"/>
      <c r="H20" s="57"/>
      <c r="I20" s="223">
        <f>IF(F20=0,2.5,(F18-F20)*0.5)/100</f>
        <v>1.4999999999999999E-2</v>
      </c>
      <c r="J20" s="32"/>
      <c r="K20" s="32"/>
      <c r="L20" s="33"/>
      <c r="M20" s="33"/>
    </row>
    <row r="21" spans="1:17" ht="17" thickBot="1">
      <c r="A21" s="198"/>
      <c r="B21" s="224"/>
      <c r="C21" s="225"/>
      <c r="D21" s="225"/>
      <c r="E21" s="225"/>
      <c r="F21" s="95"/>
      <c r="G21" s="95"/>
      <c r="H21" s="95"/>
      <c r="I21" s="226"/>
      <c r="J21" s="32"/>
      <c r="K21" s="32"/>
      <c r="L21" s="33"/>
      <c r="M21" s="33"/>
    </row>
    <row r="22" spans="1:17" ht="16">
      <c r="A22" s="198"/>
      <c r="B22" s="227" t="str">
        <f>"Ferieberettiget løn i optjeningsåret: "&amp;F6&amp;""</f>
        <v>Ferieberettiget løn i optjeningsåret: 2019</v>
      </c>
      <c r="C22" s="228"/>
      <c r="D22" s="228"/>
      <c r="E22" s="228"/>
      <c r="F22" s="228"/>
      <c r="G22" s="228"/>
      <c r="H22" s="228"/>
      <c r="I22" s="50">
        <v>396000</v>
      </c>
      <c r="J22" s="32"/>
      <c r="K22" s="32"/>
      <c r="L22" s="33"/>
      <c r="M22" s="33"/>
    </row>
    <row r="23" spans="1:17" ht="17" thickBot="1">
      <c r="A23" s="198"/>
      <c r="B23" s="227" t="str">
        <f>"Egetbidrag Pension vedr. optjeningsåret "&amp;F6&amp;""</f>
        <v>Egetbidrag Pension vedr. optjeningsåret 2019</v>
      </c>
      <c r="C23" s="228"/>
      <c r="D23" s="228"/>
      <c r="E23" s="228"/>
      <c r="F23" s="228"/>
      <c r="G23" s="228"/>
      <c r="H23" s="228"/>
      <c r="I23" s="51">
        <v>22870</v>
      </c>
      <c r="J23" s="32"/>
      <c r="K23" s="32"/>
      <c r="L23" s="33"/>
      <c r="M23" s="33"/>
    </row>
    <row r="24" spans="1:17" s="46" customFormat="1" ht="28">
      <c r="A24" s="170" t="s">
        <v>70</v>
      </c>
      <c r="B24" s="229" t="str">
        <f>"Oplysninger om løn under ferie i optjeningsåret  "&amp;F6&amp;""</f>
        <v>Oplysninger om løn under ferie i optjeningsåret  2019</v>
      </c>
      <c r="C24" s="230"/>
      <c r="D24" s="230"/>
      <c r="E24" s="230"/>
      <c r="F24" s="230"/>
      <c r="G24" s="230"/>
      <c r="H24" s="230"/>
      <c r="I24" s="231"/>
      <c r="J24" s="44"/>
      <c r="K24" s="44"/>
      <c r="L24" s="45"/>
      <c r="M24" s="45"/>
    </row>
    <row r="25" spans="1:17" ht="16">
      <c r="A25" s="198"/>
      <c r="B25" s="232" t="str">
        <f>"Løn under ferie "&amp;F6&amp;" - ferieperiode 1"</f>
        <v>Løn under ferie 2019 - ferieperiode 1</v>
      </c>
      <c r="C25" s="233"/>
      <c r="D25" s="233"/>
      <c r="E25" s="233"/>
      <c r="F25" s="233"/>
      <c r="G25" s="233"/>
      <c r="H25" s="233"/>
      <c r="I25" s="234"/>
      <c r="J25" s="32"/>
      <c r="K25" s="32"/>
      <c r="L25" s="33"/>
      <c r="M25" s="33"/>
    </row>
    <row r="26" spans="1:17" ht="16">
      <c r="A26" s="198"/>
      <c r="B26" s="235" t="s">
        <v>58</v>
      </c>
      <c r="C26" s="236"/>
      <c r="D26" s="236"/>
      <c r="E26" s="70" t="s">
        <v>74</v>
      </c>
      <c r="F26" s="222" t="str">
        <f>"Antal feriedage afholdt med fuld løn i "&amp;E26&amp;" mdr."</f>
        <v>Antal feriedage afholdt med fuld løn i juli mdr.</v>
      </c>
      <c r="G26" s="222"/>
      <c r="H26" s="70">
        <v>16.64</v>
      </c>
      <c r="I26" s="237"/>
      <c r="J26" s="32"/>
      <c r="K26" s="32"/>
      <c r="L26" s="33"/>
      <c r="M26" s="33"/>
    </row>
    <row r="27" spans="1:17" ht="16">
      <c r="A27" s="198"/>
      <c r="B27" s="235"/>
      <c r="C27" s="236"/>
      <c r="D27" s="236"/>
      <c r="E27" s="70"/>
      <c r="F27" s="222"/>
      <c r="G27" s="222"/>
      <c r="H27" s="70"/>
      <c r="I27" s="237"/>
      <c r="J27" s="32"/>
      <c r="K27" s="32"/>
      <c r="L27" s="33"/>
      <c r="M27" s="33"/>
    </row>
    <row r="28" spans="1:17" ht="16">
      <c r="A28" s="198"/>
      <c r="B28" s="227" t="str">
        <f>"Fastpåregnelige  løndele i "&amp;E26&amp;" mdr:"</f>
        <v>Fastpåregnelige  løndele i juli mdr:</v>
      </c>
      <c r="C28" s="228"/>
      <c r="D28" s="228"/>
      <c r="E28" s="228"/>
      <c r="F28" s="228"/>
      <c r="G28" s="228"/>
      <c r="H28" s="52">
        <v>32000</v>
      </c>
      <c r="I28" s="237"/>
      <c r="J28" s="32"/>
      <c r="K28" s="32"/>
      <c r="L28" s="33"/>
      <c r="M28" s="33"/>
    </row>
    <row r="29" spans="1:17" ht="16">
      <c r="A29" s="198"/>
      <c r="B29" s="227" t="s">
        <v>72</v>
      </c>
      <c r="C29" s="228"/>
      <c r="D29" s="228"/>
      <c r="E29" s="228"/>
      <c r="F29" s="228"/>
      <c r="G29" s="228"/>
      <c r="H29" s="167">
        <v>5345</v>
      </c>
      <c r="I29" s="237"/>
      <c r="J29" s="29"/>
      <c r="K29" s="29"/>
    </row>
    <row r="30" spans="1:17" ht="16" customHeight="1">
      <c r="A30" s="198"/>
      <c r="B30" s="238" t="str">
        <f>"Feriefradrag vedr. løn og egetbidrag pension for "&amp;H26&amp;" dage i "&amp;E26&amp;" mdr. "&amp;F6&amp;""</f>
        <v>Feriefradrag vedr. løn og egetbidrag pension for 16,64 dage i juli mdr. 2019</v>
      </c>
      <c r="C30" s="239"/>
      <c r="D30" s="239"/>
      <c r="E30" s="239"/>
      <c r="F30" s="239"/>
      <c r="G30" s="239"/>
      <c r="H30" s="239"/>
      <c r="I30" s="240">
        <f>((H28)+(H29/3))*12/52/5*H26*-1</f>
        <v>-25944.32</v>
      </c>
      <c r="J30" s="29"/>
      <c r="K30" s="29"/>
    </row>
    <row r="31" spans="1:17" ht="16" customHeight="1">
      <c r="A31" s="198"/>
      <c r="B31" s="232" t="str">
        <f>"Løn under ferie "&amp;F6&amp;" - ferieperiode 2"</f>
        <v>Løn under ferie 2019 - ferieperiode 2</v>
      </c>
      <c r="C31" s="233"/>
      <c r="D31" s="233"/>
      <c r="E31" s="233"/>
      <c r="F31" s="233"/>
      <c r="G31" s="233"/>
      <c r="H31" s="233"/>
      <c r="I31" s="234"/>
      <c r="J31" s="29"/>
      <c r="K31" s="29"/>
    </row>
    <row r="32" spans="1:17" ht="16">
      <c r="A32" s="198"/>
      <c r="B32" s="241" t="s">
        <v>58</v>
      </c>
      <c r="C32" s="242"/>
      <c r="D32" s="242"/>
      <c r="E32" s="70" t="s">
        <v>75</v>
      </c>
      <c r="F32" s="182" t="str">
        <f>"Antal feriedage afholdt med fuld løn i "&amp;E32&amp;" mdr."</f>
        <v>Antal feriedage afholdt med fuld løn i Oktober mdr.</v>
      </c>
      <c r="G32" s="182"/>
      <c r="H32" s="70">
        <v>5</v>
      </c>
      <c r="I32" s="243"/>
      <c r="J32" s="29"/>
      <c r="K32" s="29"/>
    </row>
    <row r="33" spans="1:11" ht="16">
      <c r="A33" s="198"/>
      <c r="B33" s="241"/>
      <c r="C33" s="242"/>
      <c r="D33" s="242"/>
      <c r="E33" s="70"/>
      <c r="F33" s="182"/>
      <c r="G33" s="182"/>
      <c r="H33" s="70"/>
      <c r="I33" s="243"/>
      <c r="J33" s="29"/>
      <c r="K33" s="29"/>
    </row>
    <row r="34" spans="1:11" ht="16">
      <c r="A34" s="198"/>
      <c r="B34" s="227" t="str">
        <f>"Fastpåregnelige  løndele i "&amp;E32&amp;" mdr:"</f>
        <v>Fastpåregnelige  løndele i Oktober mdr:</v>
      </c>
      <c r="C34" s="228"/>
      <c r="D34" s="228"/>
      <c r="E34" s="228"/>
      <c r="F34" s="228"/>
      <c r="G34" s="228"/>
      <c r="H34" s="52">
        <v>32590</v>
      </c>
      <c r="I34" s="243"/>
      <c r="J34" s="29"/>
      <c r="K34" s="29"/>
    </row>
    <row r="35" spans="1:11" ht="16">
      <c r="A35" s="198"/>
      <c r="B35" s="227" t="s">
        <v>72</v>
      </c>
      <c r="C35" s="228"/>
      <c r="D35" s="228"/>
      <c r="E35" s="228"/>
      <c r="F35" s="228"/>
      <c r="G35" s="228"/>
      <c r="H35" s="167">
        <v>5400</v>
      </c>
      <c r="I35" s="243"/>
      <c r="J35" s="29"/>
      <c r="K35" s="29"/>
    </row>
    <row r="36" spans="1:11" ht="17" customHeight="1">
      <c r="A36" s="198"/>
      <c r="B36" s="238" t="str">
        <f>"Feriefradrag vedr. løn og egetbidrag pension for "&amp;H32&amp;" dage i "&amp;E32&amp;" mdr. "&amp;F6&amp;""</f>
        <v>Feriefradrag vedr. løn og egetbidrag pension for 5 dage i Oktober mdr. 2019</v>
      </c>
      <c r="C36" s="239"/>
      <c r="D36" s="239"/>
      <c r="E36" s="239"/>
      <c r="F36" s="239"/>
      <c r="G36" s="239"/>
      <c r="H36" s="239"/>
      <c r="I36" s="244">
        <f>((H34)+(H35/3))*12/52/5*H32*-1</f>
        <v>-7936.1538461538457</v>
      </c>
      <c r="J36" s="29"/>
      <c r="K36" s="29"/>
    </row>
    <row r="37" spans="1:11" ht="16" customHeight="1">
      <c r="A37" s="198"/>
      <c r="B37" s="232" t="str">
        <f>"Løn under ferie "&amp;F6&amp;" - ferieperiode 3"</f>
        <v>Løn under ferie 2019 - ferieperiode 3</v>
      </c>
      <c r="C37" s="233"/>
      <c r="D37" s="233"/>
      <c r="E37" s="233"/>
      <c r="F37" s="233"/>
      <c r="G37" s="233"/>
      <c r="H37" s="233"/>
      <c r="I37" s="234"/>
      <c r="J37" s="29"/>
      <c r="K37" s="29"/>
    </row>
    <row r="38" spans="1:11" ht="16">
      <c r="A38" s="198"/>
      <c r="B38" s="241" t="s">
        <v>58</v>
      </c>
      <c r="C38" s="242"/>
      <c r="D38" s="242"/>
      <c r="E38" s="70"/>
      <c r="F38" s="182" t="str">
        <f>"Antal feriedage afholdt med fuld løn i "&amp;E38&amp;" mdr."</f>
        <v>Antal feriedage afholdt med fuld løn i  mdr.</v>
      </c>
      <c r="G38" s="182"/>
      <c r="H38" s="70"/>
      <c r="I38" s="243"/>
      <c r="J38" s="29"/>
      <c r="K38" s="29"/>
    </row>
    <row r="39" spans="1:11" ht="16">
      <c r="A39" s="198"/>
      <c r="B39" s="241"/>
      <c r="C39" s="242"/>
      <c r="D39" s="242"/>
      <c r="E39" s="70"/>
      <c r="F39" s="182"/>
      <c r="G39" s="182"/>
      <c r="H39" s="70"/>
      <c r="I39" s="243"/>
      <c r="J39" s="29"/>
      <c r="K39" s="29"/>
    </row>
    <row r="40" spans="1:11" ht="16">
      <c r="A40" s="198"/>
      <c r="B40" s="227" t="str">
        <f>"Fastpåregnelige  løndele i "&amp;E38&amp;" mdr:"</f>
        <v>Fastpåregnelige  løndele i  mdr:</v>
      </c>
      <c r="C40" s="228"/>
      <c r="D40" s="228"/>
      <c r="E40" s="228"/>
      <c r="F40" s="228"/>
      <c r="G40" s="228"/>
      <c r="H40" s="52"/>
      <c r="I40" s="243"/>
      <c r="J40" s="29"/>
      <c r="K40" s="29"/>
    </row>
    <row r="41" spans="1:11" ht="16">
      <c r="A41" s="198"/>
      <c r="B41" s="227" t="s">
        <v>72</v>
      </c>
      <c r="C41" s="228"/>
      <c r="D41" s="228"/>
      <c r="E41" s="228"/>
      <c r="F41" s="228"/>
      <c r="G41" s="228"/>
      <c r="H41" s="167"/>
      <c r="I41" s="243"/>
      <c r="J41" s="29"/>
      <c r="K41" s="29"/>
    </row>
    <row r="42" spans="1:11" ht="17" customHeight="1">
      <c r="A42" s="198"/>
      <c r="B42" s="238" t="str">
        <f>"Feriefradrag vedr. løn og egetbidrag pension for "&amp;H38&amp;" dage i "&amp;E38&amp;" mdr. "&amp;F6&amp;""</f>
        <v>Feriefradrag vedr. løn og egetbidrag pension for  dage i  mdr. 2019</v>
      </c>
      <c r="C42" s="239"/>
      <c r="D42" s="239"/>
      <c r="E42" s="239"/>
      <c r="F42" s="239"/>
      <c r="G42" s="239"/>
      <c r="H42" s="239"/>
      <c r="I42" s="244">
        <f>((H40)+(H41/3))*12/52/5*H38*-1</f>
        <v>0</v>
      </c>
      <c r="J42" s="29"/>
      <c r="K42" s="29"/>
    </row>
    <row r="43" spans="1:11" ht="16" customHeight="1">
      <c r="A43" s="198"/>
      <c r="B43" s="232" t="str">
        <f>"Løn under ferie "&amp;F6&amp;" - ferieperiode 4"</f>
        <v>Løn under ferie 2019 - ferieperiode 4</v>
      </c>
      <c r="C43" s="233"/>
      <c r="D43" s="233"/>
      <c r="E43" s="233"/>
      <c r="F43" s="233"/>
      <c r="G43" s="233"/>
      <c r="H43" s="233"/>
      <c r="I43" s="234"/>
      <c r="J43" s="29"/>
      <c r="K43" s="29"/>
    </row>
    <row r="44" spans="1:11" ht="16">
      <c r="A44" s="198"/>
      <c r="B44" s="241" t="s">
        <v>58</v>
      </c>
      <c r="C44" s="242"/>
      <c r="D44" s="242"/>
      <c r="E44" s="70"/>
      <c r="F44" s="182" t="str">
        <f>"Antal feriedage afholdt med fuld løn i "&amp;E44&amp;" mdr."</f>
        <v>Antal feriedage afholdt med fuld løn i  mdr.</v>
      </c>
      <c r="G44" s="182"/>
      <c r="H44" s="70"/>
      <c r="I44" s="243"/>
      <c r="J44" s="29"/>
      <c r="K44" s="29"/>
    </row>
    <row r="45" spans="1:11" ht="16">
      <c r="A45" s="198"/>
      <c r="B45" s="241"/>
      <c r="C45" s="242"/>
      <c r="D45" s="242"/>
      <c r="E45" s="70"/>
      <c r="F45" s="182"/>
      <c r="G45" s="182"/>
      <c r="H45" s="70"/>
      <c r="I45" s="243"/>
      <c r="J45" s="29"/>
      <c r="K45" s="29"/>
    </row>
    <row r="46" spans="1:11" ht="16">
      <c r="A46" s="198"/>
      <c r="B46" s="227" t="str">
        <f>"Fastpåregnelige  løndele i "&amp;E44&amp;" mdr:"</f>
        <v>Fastpåregnelige  løndele i  mdr:</v>
      </c>
      <c r="C46" s="228"/>
      <c r="D46" s="228"/>
      <c r="E46" s="228"/>
      <c r="F46" s="228"/>
      <c r="G46" s="228"/>
      <c r="H46" s="52"/>
      <c r="I46" s="243"/>
      <c r="J46" s="29"/>
      <c r="K46" s="29"/>
    </row>
    <row r="47" spans="1:11" ht="16">
      <c r="A47" s="198"/>
      <c r="B47" s="227" t="s">
        <v>72</v>
      </c>
      <c r="C47" s="228"/>
      <c r="D47" s="228"/>
      <c r="E47" s="228"/>
      <c r="F47" s="228"/>
      <c r="G47" s="228"/>
      <c r="H47" s="167"/>
      <c r="I47" s="243"/>
      <c r="J47" s="29"/>
      <c r="K47" s="29"/>
    </row>
    <row r="48" spans="1:11" ht="17" customHeight="1" thickBot="1">
      <c r="A48" s="209"/>
      <c r="B48" s="245" t="str">
        <f>"Feriefradrag vedr. løn og egetbidrag pension for "&amp;H44&amp;" dage i "&amp;E44&amp;" mdr. "&amp;F6&amp;""</f>
        <v>Feriefradrag vedr. løn og egetbidrag pension for  dage i  mdr. 2019</v>
      </c>
      <c r="C48" s="246"/>
      <c r="D48" s="246"/>
      <c r="E48" s="246"/>
      <c r="F48" s="246"/>
      <c r="G48" s="246"/>
      <c r="H48" s="246"/>
      <c r="I48" s="247">
        <f>((H46)+(H47/3))*12/52/5*H44*-1</f>
        <v>0</v>
      </c>
      <c r="J48" s="29"/>
      <c r="K48" s="29"/>
    </row>
    <row r="49" spans="1:11" ht="17" thickBot="1"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23" customHeight="1">
      <c r="A50" s="168" t="s">
        <v>71</v>
      </c>
      <c r="B50" s="113" t="str">
        <f>"Feriepengeberegningsgrundlaget vedr. "&amp;F6&amp;""</f>
        <v>Feriepengeberegningsgrundlaget vedr. 2019</v>
      </c>
      <c r="C50" s="114"/>
      <c r="D50" s="114"/>
      <c r="E50" s="114"/>
      <c r="F50" s="114"/>
      <c r="G50" s="114"/>
      <c r="H50" s="115"/>
      <c r="I50" s="37">
        <f>I22+I23+I30+I36+I42+I48</f>
        <v>384989.52615384612</v>
      </c>
      <c r="J50" s="29"/>
      <c r="K50" s="29"/>
    </row>
    <row r="51" spans="1:11" ht="23" customHeight="1" thickBot="1">
      <c r="A51" s="169"/>
      <c r="B51" s="116" t="str">
        <f>"Særlige feriedage ej afholdt optjent i året "&amp;F6&amp;" - Udbetales direkte til de ansatte"</f>
        <v>Særlige feriedage ej afholdt optjent i året 2019 - Udbetales direkte til de ansatte</v>
      </c>
      <c r="C51" s="117"/>
      <c r="D51" s="117"/>
      <c r="E51" s="117"/>
      <c r="F51" s="117"/>
      <c r="G51" s="117"/>
      <c r="H51" s="118"/>
      <c r="I51" s="39">
        <f>IF(F4="x",I50*I20,0)</f>
        <v>5774.8428923076917</v>
      </c>
      <c r="J51" s="29"/>
      <c r="K51" s="29"/>
    </row>
    <row r="52" spans="1:11" ht="16"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6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6"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6"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6"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6"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6"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6"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6"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6"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6"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6"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6"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2:11" ht="16"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2:11" ht="16"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2:11" ht="16"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2:11" ht="16"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2:11" ht="16"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2:11" ht="16"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2:11" ht="16"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2:11" ht="16">
      <c r="B72" s="29"/>
      <c r="C72" s="29"/>
      <c r="D72" s="29"/>
      <c r="E72" s="29"/>
      <c r="F72" s="29"/>
      <c r="G72" s="29"/>
      <c r="H72" s="29"/>
      <c r="I72" s="29"/>
    </row>
    <row r="73" spans="2:11" ht="16">
      <c r="B73" s="29"/>
      <c r="C73" s="29"/>
      <c r="D73" s="29"/>
      <c r="E73" s="29"/>
      <c r="F73" s="29"/>
      <c r="G73" s="29"/>
      <c r="H73" s="29"/>
      <c r="I73" s="29"/>
    </row>
    <row r="74" spans="2:11" ht="16">
      <c r="B74" s="29"/>
      <c r="C74" s="29"/>
      <c r="D74" s="29"/>
      <c r="E74" s="29"/>
      <c r="F74" s="29"/>
      <c r="G74" s="29"/>
      <c r="H74" s="29"/>
      <c r="I74" s="29"/>
    </row>
    <row r="75" spans="2:11" ht="16">
      <c r="B75" s="29"/>
      <c r="C75" s="29"/>
      <c r="D75" s="29"/>
      <c r="E75" s="29"/>
      <c r="F75" s="29"/>
      <c r="G75" s="29"/>
      <c r="H75" s="29"/>
      <c r="I75" s="29"/>
    </row>
    <row r="76" spans="2:11" ht="16">
      <c r="B76" s="29"/>
      <c r="C76" s="29"/>
      <c r="D76" s="29"/>
      <c r="E76" s="29"/>
      <c r="F76" s="29"/>
      <c r="G76" s="29"/>
      <c r="H76" s="29"/>
      <c r="I76" s="29"/>
    </row>
    <row r="77" spans="2:11" ht="16">
      <c r="B77" s="29"/>
      <c r="C77" s="29"/>
      <c r="D77" s="29"/>
      <c r="E77" s="29"/>
      <c r="F77" s="29"/>
      <c r="G77" s="29"/>
      <c r="H77" s="29"/>
      <c r="I77" s="29"/>
    </row>
    <row r="78" spans="2:11" ht="16">
      <c r="B78" s="29"/>
      <c r="C78" s="29"/>
      <c r="D78" s="29"/>
      <c r="E78" s="29"/>
      <c r="F78" s="29"/>
      <c r="G78" s="29"/>
      <c r="H78" s="29"/>
      <c r="I78" s="29"/>
    </row>
    <row r="79" spans="2:11" ht="16">
      <c r="B79" s="29"/>
      <c r="C79" s="29"/>
      <c r="D79" s="29"/>
      <c r="E79" s="29"/>
      <c r="F79" s="29"/>
      <c r="G79" s="29"/>
      <c r="H79" s="29"/>
      <c r="I79" s="29"/>
    </row>
    <row r="80" spans="2:11" ht="16">
      <c r="B80" s="29"/>
      <c r="C80" s="29"/>
      <c r="D80" s="29"/>
      <c r="E80" s="29"/>
      <c r="F80" s="29"/>
      <c r="G80" s="29"/>
      <c r="H80" s="29"/>
      <c r="I80" s="29"/>
    </row>
    <row r="81" spans="2:9" ht="16">
      <c r="B81" s="29"/>
      <c r="C81" s="29"/>
      <c r="D81" s="29"/>
      <c r="E81" s="29"/>
      <c r="F81" s="29"/>
      <c r="G81" s="29"/>
      <c r="H81" s="29"/>
      <c r="I81" s="29"/>
    </row>
    <row r="82" spans="2:9" ht="16">
      <c r="B82" s="29"/>
      <c r="C82" s="29"/>
      <c r="D82" s="29"/>
      <c r="E82" s="29"/>
      <c r="F82" s="29"/>
      <c r="G82" s="29"/>
      <c r="H82" s="29"/>
      <c r="I82" s="29"/>
    </row>
    <row r="83" spans="2:9" ht="16">
      <c r="B83" s="29"/>
      <c r="C83" s="29"/>
      <c r="D83" s="29"/>
      <c r="E83" s="29"/>
      <c r="F83" s="29"/>
      <c r="G83" s="29"/>
      <c r="H83" s="29"/>
      <c r="I83" s="29"/>
    </row>
    <row r="84" spans="2:9" ht="16">
      <c r="B84" s="29"/>
      <c r="C84" s="29"/>
      <c r="D84" s="29"/>
      <c r="E84" s="29"/>
      <c r="F84" s="29"/>
      <c r="G84" s="29"/>
      <c r="H84" s="29"/>
      <c r="I84" s="29"/>
    </row>
    <row r="85" spans="2:9" ht="16">
      <c r="B85" s="29"/>
      <c r="C85" s="29"/>
      <c r="D85" s="29"/>
      <c r="E85" s="29"/>
      <c r="F85" s="29"/>
      <c r="G85" s="29"/>
      <c r="H85" s="29"/>
      <c r="I85" s="29"/>
    </row>
  </sheetData>
  <sheetProtection sheet="1" objects="1" scenarios="1"/>
  <mergeCells count="89">
    <mergeCell ref="B47:G47"/>
    <mergeCell ref="B48:H48"/>
    <mergeCell ref="A50:A51"/>
    <mergeCell ref="B50:H50"/>
    <mergeCell ref="B51:H51"/>
    <mergeCell ref="B41:G41"/>
    <mergeCell ref="B42:H42"/>
    <mergeCell ref="B43:I43"/>
    <mergeCell ref="B44:D45"/>
    <mergeCell ref="E44:E45"/>
    <mergeCell ref="F44:G45"/>
    <mergeCell ref="H44:H45"/>
    <mergeCell ref="I44:I47"/>
    <mergeCell ref="B46:G46"/>
    <mergeCell ref="B35:G35"/>
    <mergeCell ref="B36:H36"/>
    <mergeCell ref="B37:I37"/>
    <mergeCell ref="B38:D39"/>
    <mergeCell ref="E38:E39"/>
    <mergeCell ref="F38:G39"/>
    <mergeCell ref="H38:H39"/>
    <mergeCell ref="I38:I41"/>
    <mergeCell ref="B40:G40"/>
    <mergeCell ref="B29:G29"/>
    <mergeCell ref="B30:H30"/>
    <mergeCell ref="B31:I31"/>
    <mergeCell ref="B32:D33"/>
    <mergeCell ref="E32:E33"/>
    <mergeCell ref="F32:G33"/>
    <mergeCell ref="H32:H33"/>
    <mergeCell ref="I32:I35"/>
    <mergeCell ref="B34:G34"/>
    <mergeCell ref="A24:A48"/>
    <mergeCell ref="B24:I24"/>
    <mergeCell ref="B25:I25"/>
    <mergeCell ref="B26:D27"/>
    <mergeCell ref="E26:E27"/>
    <mergeCell ref="F26:G27"/>
    <mergeCell ref="H26:H27"/>
    <mergeCell ref="I26:I29"/>
    <mergeCell ref="B28:G28"/>
    <mergeCell ref="I18:I19"/>
    <mergeCell ref="B20:E21"/>
    <mergeCell ref="F20:H21"/>
    <mergeCell ref="I20:I21"/>
    <mergeCell ref="B22:H22"/>
    <mergeCell ref="B23:H23"/>
    <mergeCell ref="B15:C15"/>
    <mergeCell ref="D15:E15"/>
    <mergeCell ref="G15:H15"/>
    <mergeCell ref="B16:H16"/>
    <mergeCell ref="B17:H17"/>
    <mergeCell ref="A18:A23"/>
    <mergeCell ref="B18:E19"/>
    <mergeCell ref="F18:H19"/>
    <mergeCell ref="B13:C13"/>
    <mergeCell ref="D13:E13"/>
    <mergeCell ref="G13:H13"/>
    <mergeCell ref="B14:C14"/>
    <mergeCell ref="D14:E14"/>
    <mergeCell ref="G14:H14"/>
    <mergeCell ref="D10:E10"/>
    <mergeCell ref="G10:H10"/>
    <mergeCell ref="B11:C11"/>
    <mergeCell ref="D11:E11"/>
    <mergeCell ref="G11:H11"/>
    <mergeCell ref="B12:C12"/>
    <mergeCell ref="D12:E12"/>
    <mergeCell ref="G12:H12"/>
    <mergeCell ref="B7:H7"/>
    <mergeCell ref="A8:A17"/>
    <mergeCell ref="B8:C8"/>
    <mergeCell ref="D8:E8"/>
    <mergeCell ref="G8:H8"/>
    <mergeCell ref="I8:I9"/>
    <mergeCell ref="B9:C9"/>
    <mergeCell ref="D9:E9"/>
    <mergeCell ref="G9:H9"/>
    <mergeCell ref="B10:C10"/>
    <mergeCell ref="A1:A7"/>
    <mergeCell ref="B1:I1"/>
    <mergeCell ref="B2:I2"/>
    <mergeCell ref="B3:E3"/>
    <mergeCell ref="F3:H3"/>
    <mergeCell ref="I3:I6"/>
    <mergeCell ref="B4:E5"/>
    <mergeCell ref="F4:H5"/>
    <mergeCell ref="B6:E6"/>
    <mergeCell ref="F6:H6"/>
  </mergeCells>
  <dataValidations count="2">
    <dataValidation type="list" allowBlank="1" showInputMessage="1" showErrorMessage="1" sqref="F4:H5" xr:uid="{3DC5C4E8-2515-5D41-864E-49A8912EE08F}">
      <formula1>$J$4:$J$5</formula1>
    </dataValidation>
    <dataValidation allowBlank="1" showInputMessage="1" showErrorMessage="1" promptTitle="BEMÆRK" prompt="Der optjenes kun ret til særlige feriedage såfremt den ansatte er ansat under ferieaftalen._x000a_" sqref="F18:H19" xr:uid="{CC322083-6BB1-4D43-BF20-C4896C65C553}"/>
  </dataValidations>
  <pageMargins left="0.7" right="0.7" top="0.75" bottom="0.75" header="0.3" footer="0.3"/>
  <pageSetup scale="50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Q85"/>
  <sheetViews>
    <sheetView workbookViewId="0">
      <selection activeCell="B24" sqref="B24:I24"/>
    </sheetView>
  </sheetViews>
  <sheetFormatPr baseColWidth="10" defaultRowHeight="14"/>
  <cols>
    <col min="5" max="5" width="12.7109375" customWidth="1"/>
    <col min="7" max="7" width="18.85546875" customWidth="1"/>
    <col min="8" max="8" width="12.5703125" bestFit="1" customWidth="1"/>
    <col min="9" max="9" width="14" bestFit="1" customWidth="1"/>
  </cols>
  <sheetData>
    <row r="1" spans="1:17" ht="37" customHeight="1">
      <c r="A1" s="59" t="s">
        <v>67</v>
      </c>
      <c r="B1" s="77" t="str">
        <f>"Feriepengeafregning for ikke afholdt ferie i ferieåret 01.05."&amp;(F6+1)&amp;" - 30.04."&amp;(F6+2)&amp;""</f>
        <v>Feriepengeafregning for ikke afholdt ferie i ferieåret 01.05.1 - 30.04.2</v>
      </c>
      <c r="C1" s="78"/>
      <c r="D1" s="78"/>
      <c r="E1" s="78"/>
      <c r="F1" s="78"/>
      <c r="G1" s="78"/>
      <c r="H1" s="78"/>
      <c r="I1" s="79"/>
      <c r="J1" s="32"/>
      <c r="K1" s="32"/>
      <c r="L1" s="33"/>
      <c r="M1" s="33"/>
      <c r="N1" s="33"/>
      <c r="O1" s="33"/>
      <c r="P1" s="33"/>
      <c r="Q1" s="33"/>
    </row>
    <row r="2" spans="1:17" ht="27" customHeight="1" thickBot="1">
      <c r="A2" s="60"/>
      <c r="B2" s="110" t="s">
        <v>61</v>
      </c>
      <c r="C2" s="111"/>
      <c r="D2" s="111"/>
      <c r="E2" s="111"/>
      <c r="F2" s="111"/>
      <c r="G2" s="111"/>
      <c r="H2" s="111"/>
      <c r="I2" s="112"/>
      <c r="J2" s="32"/>
      <c r="K2" s="32"/>
      <c r="L2" s="33"/>
      <c r="M2" s="33"/>
      <c r="N2" s="33"/>
      <c r="O2" s="33"/>
      <c r="P2" s="33"/>
      <c r="Q2" s="33"/>
    </row>
    <row r="3" spans="1:17" ht="16" customHeight="1">
      <c r="A3" s="60"/>
      <c r="B3" s="91" t="s">
        <v>53</v>
      </c>
      <c r="C3" s="92"/>
      <c r="D3" s="92"/>
      <c r="E3" s="92"/>
      <c r="F3" s="96"/>
      <c r="G3" s="96"/>
      <c r="H3" s="96"/>
      <c r="I3" s="101"/>
      <c r="J3" s="32"/>
      <c r="K3" s="32"/>
      <c r="L3" s="33"/>
      <c r="M3" s="33"/>
      <c r="N3" s="33"/>
      <c r="O3" s="33"/>
      <c r="P3" s="33"/>
      <c r="Q3" s="33"/>
    </row>
    <row r="4" spans="1:17" ht="16">
      <c r="A4" s="60"/>
      <c r="B4" s="129" t="s">
        <v>59</v>
      </c>
      <c r="C4" s="128"/>
      <c r="D4" s="128"/>
      <c r="E4" s="128"/>
      <c r="F4" s="130"/>
      <c r="G4" s="131"/>
      <c r="H4" s="132"/>
      <c r="I4" s="102"/>
      <c r="J4" s="40" t="s">
        <v>54</v>
      </c>
      <c r="K4" s="40" t="s">
        <v>63</v>
      </c>
      <c r="L4" s="33"/>
      <c r="M4" s="33"/>
      <c r="N4" s="33"/>
      <c r="O4" s="33"/>
      <c r="P4" s="33"/>
      <c r="Q4" s="33"/>
    </row>
    <row r="5" spans="1:17" ht="16">
      <c r="A5" s="60"/>
      <c r="B5" s="129"/>
      <c r="C5" s="128"/>
      <c r="D5" s="128"/>
      <c r="E5" s="128"/>
      <c r="F5" s="133"/>
      <c r="G5" s="134"/>
      <c r="H5" s="135"/>
      <c r="I5" s="102"/>
      <c r="J5" s="40"/>
      <c r="K5" s="40" t="s">
        <v>64</v>
      </c>
      <c r="L5" s="33"/>
      <c r="M5" s="33"/>
      <c r="N5" s="33"/>
      <c r="O5" s="33"/>
      <c r="P5" s="33"/>
      <c r="Q5" s="33"/>
    </row>
    <row r="6" spans="1:17" ht="17" thickBot="1">
      <c r="A6" s="60"/>
      <c r="B6" s="119" t="s">
        <v>62</v>
      </c>
      <c r="C6" s="120"/>
      <c r="D6" s="120"/>
      <c r="E6" s="121"/>
      <c r="F6" s="86"/>
      <c r="G6" s="86"/>
      <c r="H6" s="87"/>
      <c r="I6" s="103"/>
      <c r="J6" s="32"/>
      <c r="K6" s="32"/>
      <c r="L6" s="33"/>
      <c r="M6" s="33"/>
      <c r="N6" s="33"/>
      <c r="O6" s="33"/>
      <c r="P6" s="33"/>
      <c r="Q6" s="33"/>
    </row>
    <row r="7" spans="1:17" ht="19" thickBot="1">
      <c r="A7" s="61"/>
      <c r="B7" s="108" t="str">
        <f>"Antal feriedage optjent i  "&amp;F6&amp;""</f>
        <v xml:space="preserve">Antal feriedage optjent i  </v>
      </c>
      <c r="C7" s="109"/>
      <c r="D7" s="109"/>
      <c r="E7" s="109"/>
      <c r="F7" s="109"/>
      <c r="G7" s="109"/>
      <c r="H7" s="109"/>
      <c r="I7" s="35"/>
      <c r="J7" s="32"/>
      <c r="K7" s="32"/>
      <c r="L7" s="33"/>
      <c r="M7" s="33"/>
      <c r="N7" s="33"/>
      <c r="O7" s="33"/>
      <c r="P7" s="33"/>
      <c r="Q7" s="33"/>
    </row>
    <row r="8" spans="1:17" ht="34" customHeight="1">
      <c r="A8" s="59" t="s">
        <v>68</v>
      </c>
      <c r="B8" s="104" t="s">
        <v>25</v>
      </c>
      <c r="C8" s="105"/>
      <c r="D8" s="105" t="s">
        <v>26</v>
      </c>
      <c r="E8" s="105"/>
      <c r="F8" s="34" t="s">
        <v>0</v>
      </c>
      <c r="G8" s="165" t="s">
        <v>1</v>
      </c>
      <c r="H8" s="166"/>
      <c r="I8" s="100" t="str">
        <f>"Antal særlige feriedage optjent i optjeningsåret "&amp;F6&amp;" i alt:"</f>
        <v>Antal særlige feriedage optjent i optjeningsåret  i alt:</v>
      </c>
      <c r="J8" s="32"/>
      <c r="K8" s="32"/>
      <c r="L8" s="33"/>
      <c r="M8" s="33"/>
      <c r="N8" s="33"/>
      <c r="O8" s="33"/>
      <c r="P8" s="33"/>
      <c r="Q8" s="33"/>
    </row>
    <row r="9" spans="1:17" ht="51" customHeight="1">
      <c r="A9" s="62"/>
      <c r="B9" s="106" t="s">
        <v>55</v>
      </c>
      <c r="C9" s="56"/>
      <c r="D9" s="107" t="s">
        <v>55</v>
      </c>
      <c r="E9" s="56"/>
      <c r="F9" s="43" t="s">
        <v>56</v>
      </c>
      <c r="G9" s="107" t="s">
        <v>57</v>
      </c>
      <c r="H9" s="56"/>
      <c r="I9" s="58"/>
      <c r="J9" s="32"/>
      <c r="K9" s="32"/>
      <c r="L9" s="33"/>
      <c r="M9" s="33"/>
      <c r="N9" s="33"/>
      <c r="O9" s="33"/>
      <c r="P9" s="33"/>
      <c r="Q9" s="33"/>
    </row>
    <row r="10" spans="1:17" ht="16">
      <c r="A10" s="62"/>
      <c r="B10" s="139"/>
      <c r="C10" s="140"/>
      <c r="D10" s="143"/>
      <c r="E10" s="144"/>
      <c r="F10" s="47"/>
      <c r="G10" s="145"/>
      <c r="H10" s="144"/>
      <c r="I10" s="36" t="str">
        <f>IF($F$4="x",$F10*0.42*($G10&gt;0),"0")</f>
        <v>0</v>
      </c>
      <c r="J10" s="32"/>
      <c r="K10" s="32"/>
      <c r="L10" s="33"/>
      <c r="M10" s="33"/>
      <c r="N10" s="33"/>
      <c r="O10" s="33"/>
      <c r="P10" s="33"/>
      <c r="Q10" s="33"/>
    </row>
    <row r="11" spans="1:17" ht="16">
      <c r="A11" s="62"/>
      <c r="B11" s="139"/>
      <c r="C11" s="140"/>
      <c r="D11" s="143"/>
      <c r="E11" s="144"/>
      <c r="F11" s="48"/>
      <c r="G11" s="145"/>
      <c r="H11" s="144"/>
      <c r="I11" s="36" t="str">
        <f t="shared" ref="I11:I15" si="0">IF($F$4="x",$F11*0.42*($G11&gt;0),"0")</f>
        <v>0</v>
      </c>
      <c r="J11" s="32"/>
      <c r="K11" s="32"/>
      <c r="L11" s="33"/>
      <c r="M11" s="33"/>
      <c r="N11" s="33"/>
      <c r="O11" s="33"/>
      <c r="P11" s="33"/>
      <c r="Q11" s="33"/>
    </row>
    <row r="12" spans="1:17" ht="16">
      <c r="A12" s="62"/>
      <c r="B12" s="139"/>
      <c r="C12" s="140"/>
      <c r="D12" s="143"/>
      <c r="E12" s="144"/>
      <c r="F12" s="48"/>
      <c r="G12" s="145"/>
      <c r="H12" s="144"/>
      <c r="I12" s="36" t="str">
        <f t="shared" si="0"/>
        <v>0</v>
      </c>
      <c r="J12" s="32"/>
      <c r="K12" s="32"/>
      <c r="L12" s="33"/>
      <c r="M12" s="33"/>
      <c r="N12" s="33"/>
      <c r="O12" s="33"/>
      <c r="P12" s="33"/>
      <c r="Q12" s="33"/>
    </row>
    <row r="13" spans="1:17" ht="16">
      <c r="A13" s="62"/>
      <c r="B13" s="139"/>
      <c r="C13" s="140"/>
      <c r="D13" s="145"/>
      <c r="E13" s="144"/>
      <c r="F13" s="47"/>
      <c r="G13" s="145"/>
      <c r="H13" s="144"/>
      <c r="I13" s="36" t="str">
        <f t="shared" si="0"/>
        <v>0</v>
      </c>
      <c r="J13" s="32"/>
      <c r="K13" s="32"/>
      <c r="L13" s="33"/>
      <c r="M13" s="33"/>
      <c r="N13" s="33"/>
      <c r="O13" s="33"/>
      <c r="P13" s="33"/>
      <c r="Q13" s="33"/>
    </row>
    <row r="14" spans="1:17" ht="16">
      <c r="A14" s="62"/>
      <c r="B14" s="139"/>
      <c r="C14" s="140"/>
      <c r="D14" s="145"/>
      <c r="E14" s="144"/>
      <c r="F14" s="47"/>
      <c r="G14" s="145"/>
      <c r="H14" s="144"/>
      <c r="I14" s="36" t="str">
        <f t="shared" si="0"/>
        <v>0</v>
      </c>
      <c r="J14" s="32"/>
      <c r="K14" s="32"/>
      <c r="L14" s="33"/>
      <c r="M14" s="33"/>
      <c r="N14" s="33"/>
      <c r="O14" s="33"/>
      <c r="P14" s="33"/>
      <c r="Q14" s="33"/>
    </row>
    <row r="15" spans="1:17" ht="17" thickBot="1">
      <c r="A15" s="62"/>
      <c r="B15" s="141"/>
      <c r="C15" s="142"/>
      <c r="D15" s="146"/>
      <c r="E15" s="147"/>
      <c r="F15" s="49"/>
      <c r="G15" s="145"/>
      <c r="H15" s="144"/>
      <c r="I15" s="36" t="str">
        <f t="shared" si="0"/>
        <v>0</v>
      </c>
      <c r="J15" s="32"/>
      <c r="K15" s="32"/>
      <c r="L15" s="33"/>
      <c r="M15" s="33"/>
      <c r="N15" s="33"/>
      <c r="O15" s="33"/>
      <c r="P15" s="33"/>
      <c r="Q15" s="33"/>
    </row>
    <row r="16" spans="1:17" ht="17" thickBot="1">
      <c r="A16" s="62"/>
      <c r="B16" s="97" t="s">
        <v>66</v>
      </c>
      <c r="C16" s="98"/>
      <c r="D16" s="98"/>
      <c r="E16" s="98"/>
      <c r="F16" s="98"/>
      <c r="G16" s="98"/>
      <c r="H16" s="99"/>
      <c r="I16" s="41">
        <f>SUM(I10:I15)</f>
        <v>0</v>
      </c>
      <c r="J16" s="32"/>
      <c r="K16" s="32"/>
      <c r="L16" s="33"/>
      <c r="M16" s="33"/>
      <c r="N16" s="33"/>
      <c r="O16" s="33"/>
      <c r="P16" s="33"/>
      <c r="Q16" s="33"/>
    </row>
    <row r="17" spans="1:17" ht="17" thickBot="1">
      <c r="A17" s="63"/>
      <c r="B17" s="97" t="s">
        <v>65</v>
      </c>
      <c r="C17" s="98"/>
      <c r="D17" s="98"/>
      <c r="E17" s="98"/>
      <c r="F17" s="98"/>
      <c r="G17" s="98"/>
      <c r="H17" s="99"/>
      <c r="I17" s="42">
        <f>IF(I16=5.04,5,(SUM(I10:I15)))</f>
        <v>0</v>
      </c>
      <c r="J17" s="32"/>
      <c r="K17" s="32"/>
      <c r="L17" s="33"/>
      <c r="M17" s="33"/>
      <c r="N17" s="33"/>
      <c r="O17" s="33"/>
      <c r="P17" s="33"/>
      <c r="Q17" s="33"/>
    </row>
    <row r="18" spans="1:17" ht="16">
      <c r="A18" s="62" t="s">
        <v>69</v>
      </c>
      <c r="B18" s="80" t="str">
        <f>"Antal særlige feriedage optjent i optjeningsåret "&amp;F6&amp;"(Der optjenes 0,42 særlig feriedag pr. mdr. ansættelse) OBS Kun ansatte under ferieaftalen har ret til de særlige feriedage"</f>
        <v>Antal særlige feriedage optjent i optjeningsåret (Der optjenes 0,42 særlig feriedag pr. mdr. ansættelse) OBS Kun ansatte under ferieaftalen har ret til de særlige feriedage</v>
      </c>
      <c r="C18" s="81"/>
      <c r="D18" s="81"/>
      <c r="E18" s="82"/>
      <c r="F18" s="93">
        <f>I17</f>
        <v>0</v>
      </c>
      <c r="G18" s="93"/>
      <c r="H18" s="93"/>
      <c r="I18" s="124" t="s">
        <v>60</v>
      </c>
      <c r="J18" s="32"/>
      <c r="K18" s="32"/>
      <c r="L18" s="33"/>
      <c r="M18" s="33"/>
    </row>
    <row r="19" spans="1:17" ht="50" customHeight="1">
      <c r="A19" s="62"/>
      <c r="B19" s="83"/>
      <c r="C19" s="84"/>
      <c r="D19" s="84"/>
      <c r="E19" s="85"/>
      <c r="F19" s="94"/>
      <c r="G19" s="94"/>
      <c r="H19" s="94"/>
      <c r="I19" s="125"/>
      <c r="J19" s="32"/>
      <c r="K19" s="32"/>
      <c r="L19" s="33"/>
      <c r="M19" s="33"/>
    </row>
    <row r="20" spans="1:17" ht="16">
      <c r="A20" s="62"/>
      <c r="B20" s="88" t="str">
        <f>"Antal særlige feriedage afholdt i det kommende ferieår 01.05."&amp;(F6+1)&amp;" - 30.04."&amp;(F6+2)&amp;""</f>
        <v>Antal særlige feriedage afholdt i det kommende ferieår 01.05.1 - 30.04.2</v>
      </c>
      <c r="C20" s="71"/>
      <c r="D20" s="71"/>
      <c r="E20" s="71"/>
      <c r="F20" s="57"/>
      <c r="G20" s="57"/>
      <c r="H20" s="57"/>
      <c r="I20" s="126">
        <f>IF(F20=0,2.5,(F18-F20)*0.5)/100</f>
        <v>2.5000000000000001E-2</v>
      </c>
      <c r="J20" s="32"/>
      <c r="K20" s="32"/>
      <c r="L20" s="33"/>
      <c r="M20" s="33"/>
    </row>
    <row r="21" spans="1:17" ht="17" thickBot="1">
      <c r="A21" s="62"/>
      <c r="B21" s="89"/>
      <c r="C21" s="90"/>
      <c r="D21" s="90"/>
      <c r="E21" s="90"/>
      <c r="F21" s="95"/>
      <c r="G21" s="95"/>
      <c r="H21" s="95"/>
      <c r="I21" s="127"/>
      <c r="J21" s="32"/>
      <c r="K21" s="32"/>
      <c r="L21" s="33"/>
      <c r="M21" s="33"/>
    </row>
    <row r="22" spans="1:17" ht="16">
      <c r="A22" s="62"/>
      <c r="B22" s="54" t="str">
        <f>"Ferieberettiget løn i optjeningsåret: "&amp;F6&amp;""</f>
        <v xml:space="preserve">Ferieberettiget løn i optjeningsåret: </v>
      </c>
      <c r="C22" s="55"/>
      <c r="D22" s="55"/>
      <c r="E22" s="55"/>
      <c r="F22" s="55"/>
      <c r="G22" s="55"/>
      <c r="H22" s="55"/>
      <c r="I22" s="50"/>
      <c r="J22" s="32"/>
      <c r="K22" s="32"/>
      <c r="L22" s="33"/>
      <c r="M22" s="33"/>
    </row>
    <row r="23" spans="1:17" ht="17" thickBot="1">
      <c r="A23" s="62"/>
      <c r="B23" s="54" t="str">
        <f>"Egetbidrag Pension vedr. optjeningsåret "&amp;F6&amp;""</f>
        <v xml:space="preserve">Egetbidrag Pension vedr. optjeningsåret </v>
      </c>
      <c r="C23" s="55"/>
      <c r="D23" s="55"/>
      <c r="E23" s="55"/>
      <c r="F23" s="55"/>
      <c r="G23" s="55"/>
      <c r="H23" s="55"/>
      <c r="I23" s="51"/>
      <c r="J23" s="32"/>
      <c r="K23" s="32"/>
      <c r="L23" s="33"/>
      <c r="M23" s="33"/>
    </row>
    <row r="24" spans="1:17" s="46" customFormat="1" ht="28">
      <c r="A24" s="59" t="s">
        <v>70</v>
      </c>
      <c r="B24" s="74" t="str">
        <f>"Oplysninger om løn under ferie i optjeningsåret  "&amp;F6&amp;""</f>
        <v xml:space="preserve">Oplysninger om løn under ferie i optjeningsåret  </v>
      </c>
      <c r="C24" s="75"/>
      <c r="D24" s="75"/>
      <c r="E24" s="75"/>
      <c r="F24" s="75"/>
      <c r="G24" s="75"/>
      <c r="H24" s="75"/>
      <c r="I24" s="76"/>
      <c r="J24" s="44"/>
      <c r="K24" s="44"/>
      <c r="L24" s="45"/>
      <c r="M24" s="45"/>
    </row>
    <row r="25" spans="1:17" ht="16">
      <c r="A25" s="62"/>
      <c r="B25" s="136" t="str">
        <f>"Løn under ferie "&amp;F6&amp;" - ferieperiode 1"</f>
        <v>Løn under ferie  - ferieperiode 1</v>
      </c>
      <c r="C25" s="137"/>
      <c r="D25" s="137"/>
      <c r="E25" s="137"/>
      <c r="F25" s="137"/>
      <c r="G25" s="137"/>
      <c r="H25" s="137"/>
      <c r="I25" s="138"/>
      <c r="J25" s="32"/>
      <c r="K25" s="32"/>
      <c r="L25" s="33"/>
      <c r="M25" s="33"/>
    </row>
    <row r="26" spans="1:17" ht="16">
      <c r="A26" s="62"/>
      <c r="B26" s="72" t="s">
        <v>58</v>
      </c>
      <c r="C26" s="73"/>
      <c r="D26" s="73"/>
      <c r="E26" s="70"/>
      <c r="F26" s="71" t="str">
        <f>"Antal feriedage afholdt med fuld løn i "&amp;E26&amp;" mdr."</f>
        <v>Antal feriedage afholdt med fuld løn i  mdr.</v>
      </c>
      <c r="G26" s="71"/>
      <c r="H26" s="70"/>
      <c r="I26" s="65"/>
      <c r="J26" s="32"/>
      <c r="K26" s="32"/>
      <c r="L26" s="33"/>
      <c r="M26" s="33"/>
    </row>
    <row r="27" spans="1:17" ht="16">
      <c r="A27" s="62"/>
      <c r="B27" s="72"/>
      <c r="C27" s="73"/>
      <c r="D27" s="73"/>
      <c r="E27" s="70"/>
      <c r="F27" s="71"/>
      <c r="G27" s="71"/>
      <c r="H27" s="70"/>
      <c r="I27" s="65"/>
      <c r="J27" s="32"/>
      <c r="K27" s="32"/>
      <c r="L27" s="33"/>
      <c r="M27" s="33"/>
    </row>
    <row r="28" spans="1:17" ht="16">
      <c r="A28" s="62"/>
      <c r="B28" s="54" t="str">
        <f>"Fastpåregnelige løndele i "&amp;E26&amp;" mdr:"</f>
        <v>Fastpåregnelige løndele i  mdr:</v>
      </c>
      <c r="C28" s="55"/>
      <c r="D28" s="55"/>
      <c r="E28" s="55"/>
      <c r="F28" s="55"/>
      <c r="G28" s="55"/>
      <c r="H28" s="52"/>
      <c r="I28" s="65"/>
      <c r="J28" s="32"/>
      <c r="K28" s="32"/>
      <c r="L28" s="33"/>
      <c r="M28" s="33"/>
    </row>
    <row r="29" spans="1:17" ht="16">
      <c r="A29" s="62"/>
      <c r="B29" s="54" t="s">
        <v>72</v>
      </c>
      <c r="C29" s="55"/>
      <c r="D29" s="55"/>
      <c r="E29" s="55"/>
      <c r="F29" s="55"/>
      <c r="G29" s="55"/>
      <c r="H29" s="167"/>
      <c r="I29" s="65"/>
      <c r="J29" s="29"/>
      <c r="K29" s="29"/>
    </row>
    <row r="30" spans="1:17" ht="16" customHeight="1">
      <c r="A30" s="62"/>
      <c r="B30" s="66" t="str">
        <f>"Feriefradrag vedr. løn og egetbidrag pension for "&amp;H26&amp;" dage i "&amp;E26&amp;" mdr. "&amp;F6&amp;""</f>
        <v xml:space="preserve">Feriefradrag vedr. løn og egetbidrag pension for  dage i  mdr. </v>
      </c>
      <c r="C30" s="67"/>
      <c r="D30" s="67"/>
      <c r="E30" s="67"/>
      <c r="F30" s="67"/>
      <c r="G30" s="67"/>
      <c r="H30" s="67"/>
      <c r="I30" s="38">
        <f>((H28)+(H29/3))*12/52/5*H26*-1</f>
        <v>0</v>
      </c>
      <c r="J30" s="29"/>
      <c r="K30" s="29"/>
    </row>
    <row r="31" spans="1:17" ht="16" customHeight="1">
      <c r="A31" s="62"/>
      <c r="B31" s="136" t="str">
        <f>"Løn under ferie "&amp;F6&amp;" - ferieperiode 2"</f>
        <v>Løn under ferie  - ferieperiode 2</v>
      </c>
      <c r="C31" s="137"/>
      <c r="D31" s="137"/>
      <c r="E31" s="137"/>
      <c r="F31" s="137"/>
      <c r="G31" s="137"/>
      <c r="H31" s="137"/>
      <c r="I31" s="138"/>
      <c r="J31" s="29"/>
      <c r="K31" s="29"/>
    </row>
    <row r="32" spans="1:17" ht="16">
      <c r="A32" s="62"/>
      <c r="B32" s="68" t="s">
        <v>58</v>
      </c>
      <c r="C32" s="69"/>
      <c r="D32" s="69"/>
      <c r="E32" s="70"/>
      <c r="F32" s="128" t="str">
        <f>"Antal feriedage afholdt med fuld løn i "&amp;E32&amp;" mdr."</f>
        <v>Antal feriedage afholdt med fuld løn i  mdr.</v>
      </c>
      <c r="G32" s="128"/>
      <c r="H32" s="70"/>
      <c r="I32" s="64"/>
      <c r="J32" s="29"/>
      <c r="K32" s="29"/>
    </row>
    <row r="33" spans="1:11" ht="16">
      <c r="A33" s="62"/>
      <c r="B33" s="68"/>
      <c r="C33" s="69"/>
      <c r="D33" s="69"/>
      <c r="E33" s="70"/>
      <c r="F33" s="128"/>
      <c r="G33" s="128"/>
      <c r="H33" s="70"/>
      <c r="I33" s="64"/>
      <c r="J33" s="29"/>
      <c r="K33" s="29"/>
    </row>
    <row r="34" spans="1:11" ht="16">
      <c r="A34" s="62"/>
      <c r="B34" s="54" t="str">
        <f>"Fastpåregnelige løndele i "&amp;E32&amp;" mdr:"</f>
        <v>Fastpåregnelige løndele i  mdr:</v>
      </c>
      <c r="C34" s="55"/>
      <c r="D34" s="55"/>
      <c r="E34" s="55"/>
      <c r="F34" s="55"/>
      <c r="G34" s="55"/>
      <c r="H34" s="52"/>
      <c r="I34" s="64"/>
      <c r="J34" s="29"/>
      <c r="K34" s="29"/>
    </row>
    <row r="35" spans="1:11" ht="16">
      <c r="A35" s="62"/>
      <c r="B35" s="54" t="s">
        <v>72</v>
      </c>
      <c r="C35" s="55"/>
      <c r="D35" s="55"/>
      <c r="E35" s="55"/>
      <c r="F35" s="55"/>
      <c r="G35" s="55"/>
      <c r="H35" s="53"/>
      <c r="I35" s="64"/>
      <c r="J35" s="29"/>
      <c r="K35" s="29"/>
    </row>
    <row r="36" spans="1:11" ht="17" customHeight="1">
      <c r="A36" s="62"/>
      <c r="B36" s="66" t="str">
        <f>"Feriefradrag vedr. løn og egetbidrag pension for "&amp;H32&amp;" dage i "&amp;E32&amp;" mdr. "&amp;F6&amp;""</f>
        <v xml:space="preserve">Feriefradrag vedr. løn og egetbidrag pension for  dage i  mdr. </v>
      </c>
      <c r="C36" s="67"/>
      <c r="D36" s="67"/>
      <c r="E36" s="67"/>
      <c r="F36" s="67"/>
      <c r="G36" s="67"/>
      <c r="H36" s="67"/>
      <c r="I36" s="31">
        <f>((H34)+(H35/3))*12/52/5*H32*-1</f>
        <v>0</v>
      </c>
      <c r="J36" s="29"/>
      <c r="K36" s="29"/>
    </row>
    <row r="37" spans="1:11" ht="16" customHeight="1">
      <c r="A37" s="62"/>
      <c r="B37" s="136" t="str">
        <f>"Løn under ferie "&amp;F6&amp;" - ferieperiode 3"</f>
        <v>Løn under ferie  - ferieperiode 3</v>
      </c>
      <c r="C37" s="137"/>
      <c r="D37" s="137"/>
      <c r="E37" s="137"/>
      <c r="F37" s="137"/>
      <c r="G37" s="137"/>
      <c r="H37" s="137"/>
      <c r="I37" s="138"/>
      <c r="J37" s="29"/>
      <c r="K37" s="29"/>
    </row>
    <row r="38" spans="1:11" ht="16">
      <c r="A38" s="62"/>
      <c r="B38" s="68" t="s">
        <v>58</v>
      </c>
      <c r="C38" s="69"/>
      <c r="D38" s="69"/>
      <c r="E38" s="70"/>
      <c r="F38" s="128" t="str">
        <f>"Antal feriedage afholdt med fuld løn i "&amp;E38&amp;" mdr."</f>
        <v>Antal feriedage afholdt med fuld løn i  mdr.</v>
      </c>
      <c r="G38" s="128"/>
      <c r="H38" s="70"/>
      <c r="I38" s="64"/>
      <c r="J38" s="29"/>
      <c r="K38" s="29"/>
    </row>
    <row r="39" spans="1:11" ht="16">
      <c r="A39" s="62"/>
      <c r="B39" s="68"/>
      <c r="C39" s="69"/>
      <c r="D39" s="69"/>
      <c r="E39" s="70"/>
      <c r="F39" s="128"/>
      <c r="G39" s="128"/>
      <c r="H39" s="70"/>
      <c r="I39" s="64"/>
      <c r="J39" s="29"/>
      <c r="K39" s="29"/>
    </row>
    <row r="40" spans="1:11" ht="16">
      <c r="A40" s="62"/>
      <c r="B40" s="54" t="str">
        <f>"Fastpåregnelige løndele i "&amp;E38&amp;" mdr:"</f>
        <v>Fastpåregnelige løndele i  mdr:</v>
      </c>
      <c r="C40" s="55"/>
      <c r="D40" s="55"/>
      <c r="E40" s="55"/>
      <c r="F40" s="55"/>
      <c r="G40" s="55"/>
      <c r="H40" s="52"/>
      <c r="I40" s="64"/>
      <c r="J40" s="29"/>
      <c r="K40" s="29"/>
    </row>
    <row r="41" spans="1:11" ht="16">
      <c r="A41" s="62"/>
      <c r="B41" s="54" t="s">
        <v>72</v>
      </c>
      <c r="C41" s="55"/>
      <c r="D41" s="55"/>
      <c r="E41" s="55"/>
      <c r="F41" s="55"/>
      <c r="G41" s="55"/>
      <c r="H41" s="167"/>
      <c r="I41" s="64"/>
      <c r="J41" s="29"/>
      <c r="K41" s="29"/>
    </row>
    <row r="42" spans="1:11" ht="17" customHeight="1">
      <c r="A42" s="62"/>
      <c r="B42" s="66" t="str">
        <f>"Feriefradrag vedr. løn og egetbidrag pension for "&amp;H38&amp;" dage i "&amp;E38&amp;" mdr. "&amp;F6&amp;""</f>
        <v xml:space="preserve">Feriefradrag vedr. løn og egetbidrag pension for  dage i  mdr. </v>
      </c>
      <c r="C42" s="67"/>
      <c r="D42" s="67"/>
      <c r="E42" s="67"/>
      <c r="F42" s="67"/>
      <c r="G42" s="67"/>
      <c r="H42" s="67"/>
      <c r="I42" s="31">
        <f>((H40)+(H41/3))*12/52/5*H38*-1</f>
        <v>0</v>
      </c>
      <c r="J42" s="29"/>
      <c r="K42" s="29"/>
    </row>
    <row r="43" spans="1:11" ht="16" customHeight="1">
      <c r="A43" s="62"/>
      <c r="B43" s="136" t="str">
        <f>"Løn under ferie "&amp;F6&amp;" - ferieperiode 4"</f>
        <v>Løn under ferie  - ferieperiode 4</v>
      </c>
      <c r="C43" s="137"/>
      <c r="D43" s="137"/>
      <c r="E43" s="137"/>
      <c r="F43" s="137"/>
      <c r="G43" s="137"/>
      <c r="H43" s="137"/>
      <c r="I43" s="138"/>
      <c r="J43" s="29"/>
      <c r="K43" s="29"/>
    </row>
    <row r="44" spans="1:11" ht="16">
      <c r="A44" s="62"/>
      <c r="B44" s="68" t="s">
        <v>58</v>
      </c>
      <c r="C44" s="69"/>
      <c r="D44" s="69"/>
      <c r="E44" s="70"/>
      <c r="F44" s="128" t="str">
        <f>"Antal feriedage afholdt med fuld løn i "&amp;E44&amp;" mdr."</f>
        <v>Antal feriedage afholdt med fuld løn i  mdr.</v>
      </c>
      <c r="G44" s="128"/>
      <c r="H44" s="70"/>
      <c r="I44" s="64"/>
      <c r="J44" s="29"/>
      <c r="K44" s="29"/>
    </row>
    <row r="45" spans="1:11" ht="16">
      <c r="A45" s="62"/>
      <c r="B45" s="68"/>
      <c r="C45" s="69"/>
      <c r="D45" s="69"/>
      <c r="E45" s="70"/>
      <c r="F45" s="128"/>
      <c r="G45" s="128"/>
      <c r="H45" s="70"/>
      <c r="I45" s="64"/>
      <c r="J45" s="29"/>
      <c r="K45" s="29"/>
    </row>
    <row r="46" spans="1:11" ht="16">
      <c r="A46" s="62"/>
      <c r="B46" s="54" t="str">
        <f>"Fastpåregnelige løndele i "&amp;E44&amp;" mdr:"</f>
        <v>Fastpåregnelige løndele i  mdr:</v>
      </c>
      <c r="C46" s="55"/>
      <c r="D46" s="55"/>
      <c r="E46" s="55"/>
      <c r="F46" s="55"/>
      <c r="G46" s="55"/>
      <c r="H46" s="52"/>
      <c r="I46" s="64"/>
      <c r="J46" s="29"/>
      <c r="K46" s="29"/>
    </row>
    <row r="47" spans="1:11" ht="16">
      <c r="A47" s="62"/>
      <c r="B47" s="54" t="s">
        <v>72</v>
      </c>
      <c r="C47" s="55"/>
      <c r="D47" s="55"/>
      <c r="E47" s="55"/>
      <c r="F47" s="55"/>
      <c r="G47" s="55"/>
      <c r="H47" s="167"/>
      <c r="I47" s="64"/>
      <c r="J47" s="29"/>
      <c r="K47" s="29"/>
    </row>
    <row r="48" spans="1:11" ht="17" customHeight="1" thickBot="1">
      <c r="A48" s="63"/>
      <c r="B48" s="122" t="str">
        <f>"Feriefradrag vedr. løn og egetbidrag pension for "&amp;H44&amp;" dage i "&amp;E44&amp;" mdr. "&amp;F6&amp;""</f>
        <v xml:space="preserve">Feriefradrag vedr. løn og egetbidrag pension for  dage i  mdr. </v>
      </c>
      <c r="C48" s="123"/>
      <c r="D48" s="123"/>
      <c r="E48" s="123"/>
      <c r="F48" s="123"/>
      <c r="G48" s="123"/>
      <c r="H48" s="123"/>
      <c r="I48" s="30">
        <f>((H46)+(H47/3))*12/52/5*H44*-1</f>
        <v>0</v>
      </c>
      <c r="J48" s="29"/>
      <c r="K48" s="29"/>
    </row>
    <row r="49" spans="1:11" ht="17" thickBot="1"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23" customHeight="1">
      <c r="A50" s="168" t="s">
        <v>71</v>
      </c>
      <c r="B50" s="113" t="str">
        <f>"Feriepengeberegningsgrundlaget vedr. "&amp;F6&amp;""</f>
        <v xml:space="preserve">Feriepengeberegningsgrundlaget vedr. </v>
      </c>
      <c r="C50" s="114"/>
      <c r="D50" s="114"/>
      <c r="E50" s="114"/>
      <c r="F50" s="114"/>
      <c r="G50" s="114"/>
      <c r="H50" s="115"/>
      <c r="I50" s="37">
        <f>I22+I23+I30+I36+I42+I48</f>
        <v>0</v>
      </c>
      <c r="J50" s="29"/>
      <c r="K50" s="29"/>
    </row>
    <row r="51" spans="1:11" ht="23" customHeight="1" thickBot="1">
      <c r="A51" s="169"/>
      <c r="B51" s="116" t="str">
        <f>"Særlige feriedage ej afholdt optjent i året "&amp;F6&amp;" - Udbetales direkte til de ansatte"</f>
        <v>Særlige feriedage ej afholdt optjent i året  - Udbetales direkte til de ansatte</v>
      </c>
      <c r="C51" s="117"/>
      <c r="D51" s="117"/>
      <c r="E51" s="117"/>
      <c r="F51" s="117"/>
      <c r="G51" s="117"/>
      <c r="H51" s="118"/>
      <c r="I51" s="39">
        <f>IF(F4="x",I50*I20,0)</f>
        <v>0</v>
      </c>
      <c r="J51" s="29"/>
      <c r="K51" s="29"/>
    </row>
    <row r="52" spans="1:11" ht="16"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6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6"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6"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6"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6"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6"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6"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6"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6"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6"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6"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6"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2:11" ht="16"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2:11" ht="16"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2:11" ht="16"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2:11" ht="16"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2:11" ht="16"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2:11" ht="16"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2:11" ht="16"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2:11" ht="16">
      <c r="B72" s="29"/>
      <c r="C72" s="29"/>
      <c r="D72" s="29"/>
      <c r="E72" s="29"/>
      <c r="F72" s="29"/>
      <c r="G72" s="29"/>
      <c r="H72" s="29"/>
      <c r="I72" s="29"/>
    </row>
    <row r="73" spans="2:11" ht="16">
      <c r="B73" s="29"/>
      <c r="C73" s="29"/>
      <c r="D73" s="29"/>
      <c r="E73" s="29"/>
      <c r="F73" s="29"/>
      <c r="G73" s="29"/>
      <c r="H73" s="29"/>
      <c r="I73" s="29"/>
    </row>
    <row r="74" spans="2:11" ht="16">
      <c r="B74" s="29"/>
      <c r="C74" s="29"/>
      <c r="D74" s="29"/>
      <c r="E74" s="29"/>
      <c r="F74" s="29"/>
      <c r="G74" s="29"/>
      <c r="H74" s="29"/>
      <c r="I74" s="29"/>
    </row>
    <row r="75" spans="2:11" ht="16">
      <c r="B75" s="29"/>
      <c r="C75" s="29"/>
      <c r="D75" s="29"/>
      <c r="E75" s="29"/>
      <c r="F75" s="29"/>
      <c r="G75" s="29"/>
      <c r="H75" s="29"/>
      <c r="I75" s="29"/>
    </row>
    <row r="76" spans="2:11" ht="16">
      <c r="B76" s="29"/>
      <c r="C76" s="29"/>
      <c r="D76" s="29"/>
      <c r="E76" s="29"/>
      <c r="F76" s="29"/>
      <c r="G76" s="29"/>
      <c r="H76" s="29"/>
      <c r="I76" s="29"/>
    </row>
    <row r="77" spans="2:11" ht="16">
      <c r="B77" s="29"/>
      <c r="C77" s="29"/>
      <c r="D77" s="29"/>
      <c r="E77" s="29"/>
      <c r="F77" s="29"/>
      <c r="G77" s="29"/>
      <c r="H77" s="29"/>
      <c r="I77" s="29"/>
    </row>
    <row r="78" spans="2:11" ht="16">
      <c r="B78" s="29"/>
      <c r="C78" s="29"/>
      <c r="D78" s="29"/>
      <c r="E78" s="29"/>
      <c r="F78" s="29"/>
      <c r="G78" s="29"/>
      <c r="H78" s="29"/>
      <c r="I78" s="29"/>
    </row>
    <row r="79" spans="2:11" ht="16">
      <c r="B79" s="29"/>
      <c r="C79" s="29"/>
      <c r="D79" s="29"/>
      <c r="E79" s="29"/>
      <c r="F79" s="29"/>
      <c r="G79" s="29"/>
      <c r="H79" s="29"/>
      <c r="I79" s="29"/>
    </row>
    <row r="80" spans="2:11" ht="16">
      <c r="B80" s="29"/>
      <c r="C80" s="29"/>
      <c r="D80" s="29"/>
      <c r="E80" s="29"/>
      <c r="F80" s="29"/>
      <c r="G80" s="29"/>
      <c r="H80" s="29"/>
      <c r="I80" s="29"/>
    </row>
    <row r="81" spans="2:9" ht="16">
      <c r="B81" s="29"/>
      <c r="C81" s="29"/>
      <c r="D81" s="29"/>
      <c r="E81" s="29"/>
      <c r="F81" s="29"/>
      <c r="G81" s="29"/>
      <c r="H81" s="29"/>
      <c r="I81" s="29"/>
    </row>
    <row r="82" spans="2:9" ht="16">
      <c r="B82" s="29"/>
      <c r="C82" s="29"/>
      <c r="D82" s="29"/>
      <c r="E82" s="29"/>
      <c r="F82" s="29"/>
      <c r="G82" s="29"/>
      <c r="H82" s="29"/>
      <c r="I82" s="29"/>
    </row>
    <row r="83" spans="2:9" ht="16">
      <c r="B83" s="29"/>
      <c r="C83" s="29"/>
      <c r="D83" s="29"/>
      <c r="E83" s="29"/>
      <c r="F83" s="29"/>
      <c r="G83" s="29"/>
      <c r="H83" s="29"/>
      <c r="I83" s="29"/>
    </row>
    <row r="84" spans="2:9" ht="16">
      <c r="B84" s="29"/>
      <c r="C84" s="29"/>
      <c r="D84" s="29"/>
      <c r="E84" s="29"/>
      <c r="F84" s="29"/>
      <c r="G84" s="29"/>
      <c r="H84" s="29"/>
      <c r="I84" s="29"/>
    </row>
    <row r="85" spans="2:9" ht="16">
      <c r="B85" s="29"/>
      <c r="C85" s="29"/>
      <c r="D85" s="29"/>
      <c r="E85" s="29"/>
      <c r="F85" s="29"/>
      <c r="G85" s="29"/>
      <c r="H85" s="29"/>
      <c r="I85" s="29"/>
    </row>
  </sheetData>
  <sheetProtection sheet="1" objects="1" scenarios="1"/>
  <mergeCells count="89">
    <mergeCell ref="G12:H12"/>
    <mergeCell ref="G13:H13"/>
    <mergeCell ref="G14:H14"/>
    <mergeCell ref="G15:H15"/>
    <mergeCell ref="B16:H16"/>
    <mergeCell ref="B17:H17"/>
    <mergeCell ref="B10:C10"/>
    <mergeCell ref="B11:C11"/>
    <mergeCell ref="B12:C12"/>
    <mergeCell ref="B13:C13"/>
    <mergeCell ref="B14:C14"/>
    <mergeCell ref="B15:C15"/>
    <mergeCell ref="D10:E10"/>
    <mergeCell ref="D11:E11"/>
    <mergeCell ref="D12:E12"/>
    <mergeCell ref="D13:E13"/>
    <mergeCell ref="D14:E14"/>
    <mergeCell ref="D15:E15"/>
    <mergeCell ref="B37:I37"/>
    <mergeCell ref="B35:G35"/>
    <mergeCell ref="B36:H36"/>
    <mergeCell ref="B28:G28"/>
    <mergeCell ref="B23:H23"/>
    <mergeCell ref="B38:D39"/>
    <mergeCell ref="E38:E39"/>
    <mergeCell ref="F38:G39"/>
    <mergeCell ref="H38:H39"/>
    <mergeCell ref="B43:I43"/>
    <mergeCell ref="B40:G40"/>
    <mergeCell ref="B41:G41"/>
    <mergeCell ref="I38:I41"/>
    <mergeCell ref="F32:G33"/>
    <mergeCell ref="H32:H33"/>
    <mergeCell ref="B31:I31"/>
    <mergeCell ref="B25:I25"/>
    <mergeCell ref="B2:I2"/>
    <mergeCell ref="B50:H50"/>
    <mergeCell ref="B51:H51"/>
    <mergeCell ref="F18:H19"/>
    <mergeCell ref="B6:E6"/>
    <mergeCell ref="B42:H42"/>
    <mergeCell ref="B46:G46"/>
    <mergeCell ref="B47:G47"/>
    <mergeCell ref="B48:H48"/>
    <mergeCell ref="I44:I47"/>
    <mergeCell ref="F20:H21"/>
    <mergeCell ref="I18:I19"/>
    <mergeCell ref="I20:I21"/>
    <mergeCell ref="B44:D45"/>
    <mergeCell ref="E44:E45"/>
    <mergeCell ref="F44:G45"/>
    <mergeCell ref="H44:H45"/>
    <mergeCell ref="B4:E5"/>
    <mergeCell ref="F4:H5"/>
    <mergeCell ref="B22:H22"/>
    <mergeCell ref="B3:E3"/>
    <mergeCell ref="F3:H3"/>
    <mergeCell ref="I8:I9"/>
    <mergeCell ref="I3:I6"/>
    <mergeCell ref="B8:C8"/>
    <mergeCell ref="B9:C9"/>
    <mergeCell ref="D8:E8"/>
    <mergeCell ref="D9:E9"/>
    <mergeCell ref="B7:H7"/>
    <mergeCell ref="G8:H8"/>
    <mergeCell ref="G9:H9"/>
    <mergeCell ref="G10:H10"/>
    <mergeCell ref="G11:H11"/>
    <mergeCell ref="A1:A7"/>
    <mergeCell ref="A8:A17"/>
    <mergeCell ref="A18:A23"/>
    <mergeCell ref="A24:A48"/>
    <mergeCell ref="A50:A51"/>
    <mergeCell ref="B29:G29"/>
    <mergeCell ref="I32:I35"/>
    <mergeCell ref="I26:I29"/>
    <mergeCell ref="B30:H30"/>
    <mergeCell ref="B34:G34"/>
    <mergeCell ref="B32:D33"/>
    <mergeCell ref="E32:E33"/>
    <mergeCell ref="F26:G27"/>
    <mergeCell ref="B26:D27"/>
    <mergeCell ref="E26:E27"/>
    <mergeCell ref="H26:H27"/>
    <mergeCell ref="B24:I24"/>
    <mergeCell ref="B1:I1"/>
    <mergeCell ref="B18:E19"/>
    <mergeCell ref="F6:H6"/>
    <mergeCell ref="B20:E21"/>
  </mergeCells>
  <phoneticPr fontId="15" type="noConversion"/>
  <dataValidations count="2">
    <dataValidation allowBlank="1" showInputMessage="1" showErrorMessage="1" promptTitle="BEMÆRK" prompt="Der optjenes kun ret til særlige feriedage såfremt den ansatte er ansat under ferieaftalen._x000a_" sqref="F18:H19" xr:uid="{00000000-0002-0000-0300-000000000000}"/>
    <dataValidation type="list" allowBlank="1" showInputMessage="1" showErrorMessage="1" sqref="F4:H5" xr:uid="{00000000-0002-0000-0300-000002000000}">
      <formula1>$J$4:$J$5</formula1>
    </dataValidation>
  </dataValidations>
  <pageMargins left="0.7" right="0.7" top="0.75" bottom="0.75" header="0.3" footer="0.3"/>
  <pageSetup scale="5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workbookViewId="0">
      <selection activeCell="B1" sqref="B1:L20"/>
    </sheetView>
  </sheetViews>
  <sheetFormatPr baseColWidth="10" defaultRowHeight="14"/>
  <cols>
    <col min="1" max="1" width="5" bestFit="1" customWidth="1"/>
    <col min="2" max="2" width="7.5703125" bestFit="1" customWidth="1"/>
    <col min="3" max="5" width="6.5703125" customWidth="1"/>
    <col min="6" max="6" width="5.42578125" bestFit="1" customWidth="1"/>
    <col min="7" max="7" width="13" customWidth="1"/>
    <col min="8" max="8" width="7" bestFit="1" customWidth="1"/>
    <col min="9" max="9" width="7.85546875" customWidth="1"/>
    <col min="10" max="10" width="7" bestFit="1" customWidth="1"/>
    <col min="11" max="11" width="6.28515625" bestFit="1" customWidth="1"/>
    <col min="12" max="12" width="4.5703125" bestFit="1" customWidth="1"/>
    <col min="13" max="13" width="4.85546875" bestFit="1" customWidth="1"/>
    <col min="14" max="14" width="4.5703125" bestFit="1" customWidth="1"/>
    <col min="15" max="15" width="6.7109375" bestFit="1" customWidth="1"/>
    <col min="16" max="16" width="5.5703125" bestFit="1" customWidth="1"/>
  </cols>
  <sheetData>
    <row r="1" spans="1:16">
      <c r="A1" s="153"/>
      <c r="B1" s="153"/>
      <c r="C1" s="162" t="s">
        <v>22</v>
      </c>
      <c r="D1" s="163"/>
      <c r="E1" s="163"/>
      <c r="F1" s="155"/>
      <c r="G1" s="159" t="s">
        <v>23</v>
      </c>
      <c r="H1" s="152"/>
      <c r="I1" s="153"/>
      <c r="J1" s="153"/>
      <c r="K1" s="153"/>
      <c r="L1" s="153"/>
      <c r="M1" s="153"/>
      <c r="N1" s="153"/>
      <c r="O1" s="153"/>
      <c r="P1" s="153"/>
    </row>
    <row r="2" spans="1:16">
      <c r="A2" s="153"/>
      <c r="B2" s="153"/>
      <c r="C2" s="163"/>
      <c r="D2" s="163"/>
      <c r="E2" s="163"/>
      <c r="F2" s="155"/>
      <c r="G2" s="160"/>
      <c r="H2" s="152"/>
      <c r="I2" s="153"/>
      <c r="J2" s="153"/>
      <c r="K2" s="153"/>
      <c r="L2" s="153"/>
      <c r="M2" s="153"/>
      <c r="N2" s="153"/>
      <c r="O2" s="153"/>
      <c r="P2" s="153"/>
    </row>
    <row r="3" spans="1:16">
      <c r="A3" s="153"/>
      <c r="B3" s="154"/>
      <c r="C3" s="164"/>
      <c r="D3" s="164"/>
      <c r="E3" s="164"/>
      <c r="F3" s="156"/>
      <c r="G3" s="161"/>
      <c r="H3" s="157"/>
      <c r="I3" s="154"/>
      <c r="J3" s="154"/>
      <c r="K3" s="154"/>
      <c r="L3" s="154"/>
      <c r="M3" s="153"/>
      <c r="N3" s="153"/>
      <c r="O3" s="153"/>
      <c r="P3" s="153"/>
    </row>
    <row r="4" spans="1:16" ht="29">
      <c r="A4" s="148"/>
      <c r="B4" s="149" t="s">
        <v>28</v>
      </c>
      <c r="C4" s="2" t="s">
        <v>29</v>
      </c>
      <c r="D4" s="2" t="s">
        <v>31</v>
      </c>
      <c r="E4" s="2" t="s">
        <v>32</v>
      </c>
      <c r="F4" s="2" t="s">
        <v>33</v>
      </c>
      <c r="G4" s="5" t="s">
        <v>38</v>
      </c>
      <c r="H4" s="2" t="s">
        <v>44</v>
      </c>
      <c r="I4" s="2" t="s">
        <v>47</v>
      </c>
      <c r="J4" s="9" t="s">
        <v>50</v>
      </c>
      <c r="K4" s="2" t="s">
        <v>4</v>
      </c>
      <c r="L4" s="2" t="s">
        <v>4</v>
      </c>
      <c r="M4" s="152" t="s">
        <v>36</v>
      </c>
      <c r="N4" s="153" t="s">
        <v>5</v>
      </c>
      <c r="O4" s="158">
        <v>37103</v>
      </c>
      <c r="P4" s="158">
        <v>37102</v>
      </c>
    </row>
    <row r="5" spans="1:16" ht="15">
      <c r="A5" s="148"/>
      <c r="B5" s="150"/>
      <c r="C5" s="3" t="s">
        <v>30</v>
      </c>
      <c r="D5" s="3" t="s">
        <v>29</v>
      </c>
      <c r="E5" s="3" t="s">
        <v>30</v>
      </c>
      <c r="F5" s="3" t="s">
        <v>34</v>
      </c>
      <c r="G5" s="6" t="s">
        <v>39</v>
      </c>
      <c r="H5" s="3" t="s">
        <v>36</v>
      </c>
      <c r="I5" s="3" t="s">
        <v>48</v>
      </c>
      <c r="J5" s="10" t="s">
        <v>51</v>
      </c>
      <c r="K5" s="3" t="s">
        <v>52</v>
      </c>
      <c r="L5" s="3" t="s">
        <v>24</v>
      </c>
      <c r="M5" s="152"/>
      <c r="N5" s="153"/>
      <c r="O5" s="158"/>
      <c r="P5" s="158"/>
    </row>
    <row r="6" spans="1:16" ht="29">
      <c r="A6" s="148"/>
      <c r="B6" s="150"/>
      <c r="C6" s="3"/>
      <c r="D6" s="3" t="s">
        <v>30</v>
      </c>
      <c r="E6" s="3"/>
      <c r="F6" s="3" t="s">
        <v>27</v>
      </c>
      <c r="G6" s="6" t="s">
        <v>40</v>
      </c>
      <c r="H6" s="8"/>
      <c r="I6" s="3" t="s">
        <v>49</v>
      </c>
      <c r="J6" s="10" t="s">
        <v>52</v>
      </c>
      <c r="K6" s="3" t="s">
        <v>36</v>
      </c>
      <c r="L6" s="3" t="s">
        <v>36</v>
      </c>
      <c r="M6" s="152"/>
      <c r="N6" s="153"/>
      <c r="O6" s="158"/>
      <c r="P6" s="158"/>
    </row>
    <row r="7" spans="1:16" ht="13" customHeight="1">
      <c r="A7" s="148"/>
      <c r="B7" s="150"/>
      <c r="C7" s="3"/>
      <c r="D7" s="3"/>
      <c r="E7" s="3"/>
      <c r="F7" s="3" t="s">
        <v>35</v>
      </c>
      <c r="G7" s="6" t="s">
        <v>41</v>
      </c>
      <c r="H7" s="8"/>
      <c r="I7" s="8"/>
      <c r="J7" s="10" t="s">
        <v>3</v>
      </c>
      <c r="K7" s="3"/>
      <c r="L7" s="3"/>
      <c r="M7" s="152"/>
      <c r="N7" s="153"/>
      <c r="O7" s="158"/>
      <c r="P7" s="158"/>
    </row>
    <row r="8" spans="1:16" ht="15">
      <c r="A8" s="148"/>
      <c r="B8" s="150"/>
      <c r="C8" s="3"/>
      <c r="D8" s="3"/>
      <c r="E8" s="3"/>
      <c r="F8" s="3" t="s">
        <v>36</v>
      </c>
      <c r="G8" s="6" t="s">
        <v>42</v>
      </c>
      <c r="H8" s="3" t="s">
        <v>45</v>
      </c>
      <c r="I8" s="3" t="s">
        <v>45</v>
      </c>
      <c r="J8" s="10"/>
      <c r="K8" s="3"/>
      <c r="L8" s="3"/>
      <c r="M8" s="152"/>
      <c r="N8" s="153"/>
      <c r="O8" s="158"/>
      <c r="P8" s="158"/>
    </row>
    <row r="9" spans="1:16" ht="15">
      <c r="A9" s="148"/>
      <c r="B9" s="151"/>
      <c r="C9" s="4"/>
      <c r="D9" s="4"/>
      <c r="E9" s="4"/>
      <c r="F9" s="4" t="s">
        <v>37</v>
      </c>
      <c r="G9" s="7" t="s">
        <v>43</v>
      </c>
      <c r="H9" s="4" t="s">
        <v>46</v>
      </c>
      <c r="I9" s="4" t="s">
        <v>46</v>
      </c>
      <c r="J9" s="11"/>
      <c r="K9" s="4"/>
      <c r="L9" s="4"/>
      <c r="M9" s="152"/>
      <c r="N9" s="153"/>
      <c r="O9" s="158"/>
      <c r="P9" s="158"/>
    </row>
    <row r="10" spans="1:16" ht="16">
      <c r="A10" s="1"/>
      <c r="B10" s="12"/>
      <c r="C10" s="28">
        <v>34327</v>
      </c>
      <c r="D10" s="28">
        <v>34328</v>
      </c>
      <c r="E10" s="28">
        <v>33969</v>
      </c>
      <c r="F10" s="13"/>
      <c r="G10" s="12"/>
      <c r="H10" s="12"/>
      <c r="I10" s="12"/>
      <c r="J10" s="14"/>
      <c r="K10" s="15"/>
      <c r="L10" s="15"/>
      <c r="M10" s="1"/>
      <c r="N10" s="1"/>
      <c r="O10" s="1"/>
      <c r="P10" s="1"/>
    </row>
    <row r="11" spans="1:16" ht="16">
      <c r="A11" s="18">
        <v>2008</v>
      </c>
      <c r="B11" s="19" t="s">
        <v>13</v>
      </c>
      <c r="C11" s="20" t="s">
        <v>11</v>
      </c>
      <c r="D11" s="20" t="s">
        <v>12</v>
      </c>
      <c r="E11" s="20" t="s">
        <v>11</v>
      </c>
      <c r="F11" s="20">
        <v>3</v>
      </c>
      <c r="G11" s="20">
        <v>6</v>
      </c>
      <c r="H11" s="20">
        <v>25</v>
      </c>
      <c r="I11" s="20">
        <v>34</v>
      </c>
      <c r="J11" s="21">
        <v>1672.4</v>
      </c>
      <c r="K11" s="19">
        <v>227</v>
      </c>
      <c r="L11" s="19">
        <v>113</v>
      </c>
      <c r="M11" s="1">
        <v>365</v>
      </c>
      <c r="N11" s="1">
        <v>104</v>
      </c>
      <c r="O11" s="1" t="s">
        <v>12</v>
      </c>
      <c r="P11" s="1" t="s">
        <v>12</v>
      </c>
    </row>
    <row r="12" spans="1:16" ht="16">
      <c r="A12" s="18">
        <v>2009</v>
      </c>
      <c r="B12" s="19" t="s">
        <v>14</v>
      </c>
      <c r="C12" s="20" t="s">
        <v>12</v>
      </c>
      <c r="D12" s="20" t="s">
        <v>6</v>
      </c>
      <c r="E12" s="20" t="s">
        <v>12</v>
      </c>
      <c r="F12" s="20">
        <v>2</v>
      </c>
      <c r="G12" s="20">
        <v>6</v>
      </c>
      <c r="H12" s="20">
        <v>25</v>
      </c>
      <c r="I12" s="20">
        <v>33</v>
      </c>
      <c r="J12" s="21">
        <v>1679.8</v>
      </c>
      <c r="K12" s="19">
        <v>227</v>
      </c>
      <c r="L12" s="19">
        <v>113</v>
      </c>
      <c r="M12" s="1">
        <v>365</v>
      </c>
      <c r="N12" s="1">
        <v>105</v>
      </c>
      <c r="O12" s="1" t="s">
        <v>6</v>
      </c>
      <c r="P12" s="1" t="s">
        <v>6</v>
      </c>
    </row>
    <row r="13" spans="1:16" ht="16">
      <c r="A13" s="1">
        <v>2010</v>
      </c>
      <c r="B13" s="15" t="s">
        <v>15</v>
      </c>
      <c r="C13" s="16" t="s">
        <v>6</v>
      </c>
      <c r="D13" s="16" t="s">
        <v>7</v>
      </c>
      <c r="E13" s="16" t="s">
        <v>6</v>
      </c>
      <c r="F13" s="16">
        <v>0</v>
      </c>
      <c r="G13" s="16">
        <v>6</v>
      </c>
      <c r="H13" s="16">
        <v>25</v>
      </c>
      <c r="I13" s="16">
        <v>31</v>
      </c>
      <c r="J13" s="17">
        <v>1694.6</v>
      </c>
      <c r="K13" s="15">
        <v>229</v>
      </c>
      <c r="L13" s="15">
        <v>111</v>
      </c>
      <c r="M13" s="1">
        <v>365</v>
      </c>
      <c r="N13" s="1">
        <v>105</v>
      </c>
      <c r="O13" s="1" t="s">
        <v>7</v>
      </c>
      <c r="P13" s="1" t="s">
        <v>7</v>
      </c>
    </row>
    <row r="14" spans="1:16" ht="16">
      <c r="A14" s="1">
        <v>2011</v>
      </c>
      <c r="B14" s="15" t="s">
        <v>16</v>
      </c>
      <c r="C14" s="16" t="s">
        <v>7</v>
      </c>
      <c r="D14" s="16" t="s">
        <v>8</v>
      </c>
      <c r="E14" s="16" t="s">
        <v>7</v>
      </c>
      <c r="F14" s="16">
        <v>1</v>
      </c>
      <c r="G14" s="16">
        <v>6</v>
      </c>
      <c r="H14" s="16">
        <v>25</v>
      </c>
      <c r="I14" s="16">
        <v>32</v>
      </c>
      <c r="J14" s="17">
        <v>1687.2</v>
      </c>
      <c r="K14" s="15">
        <v>230</v>
      </c>
      <c r="L14" s="15">
        <v>111</v>
      </c>
      <c r="M14" s="1">
        <v>366</v>
      </c>
      <c r="N14" s="1">
        <v>104</v>
      </c>
      <c r="O14" s="1" t="s">
        <v>8</v>
      </c>
      <c r="P14" s="1" t="s">
        <v>9</v>
      </c>
    </row>
    <row r="15" spans="1:16" ht="16">
      <c r="A15" s="1">
        <v>2012</v>
      </c>
      <c r="B15" s="15" t="s">
        <v>17</v>
      </c>
      <c r="C15" s="16" t="s">
        <v>9</v>
      </c>
      <c r="D15" s="16" t="s">
        <v>10</v>
      </c>
      <c r="E15" s="16" t="s">
        <v>9</v>
      </c>
      <c r="F15" s="16">
        <v>3</v>
      </c>
      <c r="G15" s="16">
        <v>6</v>
      </c>
      <c r="H15" s="16">
        <v>25</v>
      </c>
      <c r="I15" s="16">
        <v>34</v>
      </c>
      <c r="J15" s="17">
        <v>1672.4</v>
      </c>
      <c r="K15" s="15">
        <v>227</v>
      </c>
      <c r="L15" s="15">
        <v>113</v>
      </c>
      <c r="M15" s="1">
        <v>365</v>
      </c>
      <c r="N15" s="1">
        <v>104</v>
      </c>
      <c r="O15" s="1" t="s">
        <v>10</v>
      </c>
      <c r="P15" s="1" t="s">
        <v>10</v>
      </c>
    </row>
    <row r="16" spans="1:16" ht="16">
      <c r="A16" s="1">
        <v>2013</v>
      </c>
      <c r="B16" s="15" t="s">
        <v>18</v>
      </c>
      <c r="C16" s="24" t="str">
        <f>CHOOSE(WEEKDAY(DATE(A16,12,25)),"sø","ma","ti","on","to","fr","lø")</f>
        <v>on</v>
      </c>
      <c r="D16" s="24" t="str">
        <f>CHOOSE(WEEKDAY(DATE($A16,12,26)),"sø","ma","ti","on","to","fr","lø")</f>
        <v>to</v>
      </c>
      <c r="E16" s="24" t="str">
        <f>CHOOSE(WEEKDAY(DATE($A16+1,1,1)),"sø","ma","ti","on","to","fr","lø")</f>
        <v>on</v>
      </c>
      <c r="F16" s="24">
        <f>3-((MID(C16,2,1)="ø")*2+(MID(D16,2,1)="ø"))</f>
        <v>3</v>
      </c>
      <c r="G16" s="24">
        <v>6</v>
      </c>
      <c r="H16" s="24">
        <v>25</v>
      </c>
      <c r="I16" s="24">
        <f>F16+G16+H16</f>
        <v>34</v>
      </c>
      <c r="J16" s="25">
        <f>1924-I16*7.4</f>
        <v>1672.4</v>
      </c>
      <c r="K16" s="26">
        <f>M16-N16-I16</f>
        <v>227</v>
      </c>
      <c r="L16" s="26">
        <f>M16-K16-H16</f>
        <v>113</v>
      </c>
      <c r="M16" s="27">
        <v>365</v>
      </c>
      <c r="N16" s="27">
        <v>104</v>
      </c>
      <c r="O16" s="27" t="str">
        <f>CHOOSE(WEEKDAY(DATE($A16,8,1)),"sø","ma","ti","on","to","fr","lø")</f>
        <v>to</v>
      </c>
      <c r="P16" s="27" t="str">
        <f>CHOOSE(WEEKDAY(DATE($A16+1,7,31)),"sø","ma","ti","on","to","fr","lø")</f>
        <v>to</v>
      </c>
    </row>
    <row r="17" spans="1:16" ht="16">
      <c r="A17" s="1">
        <v>2014</v>
      </c>
      <c r="B17" s="15" t="s">
        <v>19</v>
      </c>
      <c r="C17" s="24" t="str">
        <f>CHOOSE(WEEKDAY(DATE(A17,12,25)),"sø","ma","ti","on","to","fr","lø")</f>
        <v>to</v>
      </c>
      <c r="D17" s="24" t="str">
        <f>CHOOSE(WEEKDAY(DATE($A17,12,26)),"sø","ma","ti","on","to","fr","lø")</f>
        <v>fr</v>
      </c>
      <c r="E17" s="24" t="str">
        <f>CHOOSE(WEEKDAY(DATE($A17+1,1,1)),"sø","ma","ti","on","to","fr","lø")</f>
        <v>to</v>
      </c>
      <c r="F17" s="24">
        <f>3-((MID(C17,2,1)="ø")*2+(MID(D17,2,1)="ø"))</f>
        <v>3</v>
      </c>
      <c r="G17" s="24">
        <v>6</v>
      </c>
      <c r="H17" s="24">
        <v>25</v>
      </c>
      <c r="I17" s="24">
        <f>F17+G17+H17</f>
        <v>34</v>
      </c>
      <c r="J17" s="25">
        <f>1924-I17*7.4</f>
        <v>1672.4</v>
      </c>
      <c r="K17" s="26">
        <f>M17-N17-I17</f>
        <v>227</v>
      </c>
      <c r="L17" s="26">
        <f>M17-K17-H17</f>
        <v>113</v>
      </c>
      <c r="M17" s="27">
        <v>365</v>
      </c>
      <c r="N17" s="27">
        <v>104</v>
      </c>
      <c r="O17" s="27" t="str">
        <f>CHOOSE(WEEKDAY(DATE($A17,8,1)),"sø","ma","ti","on","to","fr","lø")</f>
        <v>fr</v>
      </c>
      <c r="P17" s="27" t="str">
        <f>CHOOSE(WEEKDAY(DATE($A17+1,7,31)),"sø","ma","ti","on","to","fr","lø")</f>
        <v>fr</v>
      </c>
    </row>
    <row r="18" spans="1:16" ht="16">
      <c r="A18" s="1">
        <v>2015</v>
      </c>
      <c r="B18" s="15" t="s">
        <v>20</v>
      </c>
      <c r="C18" s="24" t="str">
        <f>CHOOSE(WEEKDAY(DATE(A18,12,25)),"sø","ma","ti","on","to","fr","lø")</f>
        <v>fr</v>
      </c>
      <c r="D18" s="24" t="str">
        <f>CHOOSE(WEEKDAY(DATE($A18,12,26)),"sø","ma","ti","on","to","fr","lø")</f>
        <v>lø</v>
      </c>
      <c r="E18" s="24" t="str">
        <f>CHOOSE(WEEKDAY(DATE($A18+1,1,1)),"sø","ma","ti","on","to","fr","lø")</f>
        <v>fr</v>
      </c>
      <c r="F18" s="24">
        <f>3-((MID(C18,2,1)="ø")*2+(MID(D18,2,1)="ø"))</f>
        <v>2</v>
      </c>
      <c r="G18" s="24">
        <v>6</v>
      </c>
      <c r="H18" s="24">
        <v>25</v>
      </c>
      <c r="I18" s="24">
        <f>F18+G18+H18</f>
        <v>33</v>
      </c>
      <c r="J18" s="25">
        <f>1924-I18*7.4</f>
        <v>1679.8</v>
      </c>
      <c r="K18" s="26">
        <f>M18-N18-I18</f>
        <v>229</v>
      </c>
      <c r="L18" s="26">
        <f>M18-K18-H18</f>
        <v>112</v>
      </c>
      <c r="M18" s="27">
        <v>366</v>
      </c>
      <c r="N18" s="27">
        <v>104</v>
      </c>
      <c r="O18" s="27" t="str">
        <f>CHOOSE(WEEKDAY(DATE($A18,8,1)),"sø","ma","ti","on","to","fr","lø")</f>
        <v>lø</v>
      </c>
      <c r="P18" s="27" t="str">
        <f>CHOOSE(WEEKDAY(DATE($A18+1,7,31)),"sø","ma","ti","on","to","fr","lø")</f>
        <v>sø</v>
      </c>
    </row>
    <row r="19" spans="1:16" ht="16">
      <c r="A19" s="1">
        <v>2016</v>
      </c>
      <c r="B19" s="15" t="s">
        <v>21</v>
      </c>
      <c r="C19" s="24" t="str">
        <f>CHOOSE(WEEKDAY(DATE(A19,12,25)),"sø","ma","ti","on","to","fr","lø")</f>
        <v>sø</v>
      </c>
      <c r="D19" s="24" t="str">
        <f>CHOOSE(WEEKDAY(DATE($A19,12,26)),"sø","ma","ti","on","to","fr","lø")</f>
        <v>ma</v>
      </c>
      <c r="E19" s="24" t="str">
        <f>CHOOSE(WEEKDAY(DATE($A19+1,1,1)),"sø","ma","ti","on","to","fr","lø")</f>
        <v>sø</v>
      </c>
      <c r="F19" s="24">
        <f>3-((MID(C19,2,1)="ø")*2+(MID(D19,2,1)="ø"))</f>
        <v>1</v>
      </c>
      <c r="G19" s="24">
        <v>6</v>
      </c>
      <c r="H19" s="24">
        <v>25</v>
      </c>
      <c r="I19" s="24">
        <f>F19+G19+H19</f>
        <v>32</v>
      </c>
      <c r="J19" s="25">
        <f>1924-I19*7.4</f>
        <v>1687.2</v>
      </c>
      <c r="K19" s="26">
        <f>M19-N19-I19</f>
        <v>229</v>
      </c>
      <c r="L19" s="26">
        <f>M19-K19-H19</f>
        <v>111</v>
      </c>
      <c r="M19" s="27">
        <v>365</v>
      </c>
      <c r="N19" s="27">
        <v>104</v>
      </c>
      <c r="O19" s="27" t="str">
        <f>CHOOSE(WEEKDAY(DATE($A19,8,1)),"sø","ma","ti","on","to","fr","lø")</f>
        <v>ma</v>
      </c>
      <c r="P19" s="27" t="str">
        <f>CHOOSE(WEEKDAY(DATE($A19+1,7,31)),"sø","ma","ti","on","to","fr","lø")</f>
        <v>ma</v>
      </c>
    </row>
    <row r="20" spans="1:16" ht="16">
      <c r="A20" s="1"/>
      <c r="B20" s="1"/>
      <c r="C20" s="1"/>
      <c r="D20" s="1"/>
      <c r="E20" s="1"/>
      <c r="F20" s="1"/>
      <c r="G20" s="1"/>
      <c r="H20" s="1"/>
      <c r="I20" s="22" t="s">
        <v>2</v>
      </c>
      <c r="J20" s="23">
        <f>AVERAGE(J11:J19)</f>
        <v>1679.8</v>
      </c>
      <c r="K20" s="1"/>
      <c r="L20" s="1"/>
      <c r="M20" s="1"/>
      <c r="N20" s="1"/>
      <c r="O20" s="1"/>
      <c r="P20" s="1"/>
    </row>
  </sheetData>
  <mergeCells count="20">
    <mergeCell ref="O4:O9"/>
    <mergeCell ref="P4:P9"/>
    <mergeCell ref="G1:G3"/>
    <mergeCell ref="C1:E3"/>
    <mergeCell ref="M1:M3"/>
    <mergeCell ref="N1:N3"/>
    <mergeCell ref="O1:O3"/>
    <mergeCell ref="P1:P3"/>
    <mergeCell ref="I1:I3"/>
    <mergeCell ref="J1:J3"/>
    <mergeCell ref="A4:A9"/>
    <mergeCell ref="B4:B9"/>
    <mergeCell ref="M4:M9"/>
    <mergeCell ref="N4:N9"/>
    <mergeCell ref="K1:K3"/>
    <mergeCell ref="L1:L3"/>
    <mergeCell ref="A1:A3"/>
    <mergeCell ref="B1:B3"/>
    <mergeCell ref="F1:F3"/>
    <mergeCell ref="H1:H3"/>
  </mergeCells>
  <phoneticPr fontId="10"/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Vejledning</vt:lpstr>
      <vt:lpstr>afregning af feriepenge</vt:lpstr>
      <vt:lpstr>SH-dage</vt:lpstr>
      <vt:lpstr>'afregning af feriepenge'!Udskriftsområde</vt:lpstr>
      <vt:lpstr>Vejledning!Udskriftsområde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Mikkelsen</dc:creator>
  <cp:lastModifiedBy>Tove Dohn</cp:lastModifiedBy>
  <cp:lastPrinted>2017-09-14T08:58:28Z</cp:lastPrinted>
  <dcterms:created xsi:type="dcterms:W3CDTF">2008-04-24T08:56:12Z</dcterms:created>
  <dcterms:modified xsi:type="dcterms:W3CDTF">2020-07-09T10:52:11Z</dcterms:modified>
</cp:coreProperties>
</file>